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howInkAnnotation="0" autoCompressPictures="0"/>
  <mc:AlternateContent xmlns:mc="http://schemas.openxmlformats.org/markup-compatibility/2006">
    <mc:Choice Requires="x15">
      <x15ac:absPath xmlns:x15ac="http://schemas.microsoft.com/office/spreadsheetml/2010/11/ac" url="https://rescop365-my.sharepoint.com/personal/b_michielsen_rescop_com/Documents/BM prive/Websites DTG en IBP/Idea_Lab_content_creation_2024/Premium 03 SMART Prestatie-Indicatoren 2024/"/>
    </mc:Choice>
  </mc:AlternateContent>
  <xr:revisionPtr revIDLastSave="3702" documentId="8_{544903E9-23E5-48B5-BD20-5BAEBBAB6FBF}" xr6:coauthVersionLast="47" xr6:coauthVersionMax="47" xr10:uidLastSave="{AA93B938-4CB5-4F2F-85D7-AEFAAEC0CCC3}"/>
  <bookViews>
    <workbookView xWindow="28680" yWindow="-120" windowWidth="29040" windowHeight="15840" tabRatio="948" activeTab="1" xr2:uid="{00000000-000D-0000-FFFF-FFFF00000000}"/>
  </bookViews>
  <sheets>
    <sheet name="Lees mij voor gebruik!" sheetId="109" r:id="rId1"/>
    <sheet name="SMART Financiële KPI database" sheetId="66" r:id="rId2"/>
    <sheet name="1_KPI_dashboard_maand" sheetId="85" r:id="rId3"/>
    <sheet name="2. Invoer KVG" sheetId="98" r:id="rId4"/>
    <sheet name="3. Invoer indirecte kosten" sheetId="100" r:id="rId5"/>
    <sheet name="4. Invoer winstmarges" sheetId="87" r:id="rId6"/>
    <sheet name="5. Invoer Liquiditeitsratio's" sheetId="101" r:id="rId7"/>
    <sheet name="6. Invoer dagen debiteuren" sheetId="102" r:id="rId8"/>
    <sheet name="7. Invoer dagen voorraad" sheetId="108" r:id="rId9"/>
    <sheet name="8. Invoer schuldgraad" sheetId="103" r:id="rId10"/>
    <sheet name="9. Invoer ROI" sheetId="104" r:id="rId11"/>
    <sheet name="10. Kasstromen" sheetId="107" r:id="rId12"/>
    <sheet name="11. Definities" sheetId="106" r:id="rId13"/>
    <sheet name="Disclaimer" sheetId="110" r:id="rId14"/>
  </sheets>
  <externalReferences>
    <externalReference r:id="rId15"/>
  </externalReferences>
  <definedNames>
    <definedName name="_xlnm._FilterDatabase" localSheetId="12" hidden="1">'11. Definities'!$A$1:$B$1</definedName>
    <definedName name="_xlnm._FilterDatabase" localSheetId="1" hidden="1">'SMART Financiële KPI database'!$A$2:$G$2</definedName>
    <definedName name="a" localSheetId="2" hidden="1">#REF!</definedName>
    <definedName name="a" localSheetId="1" hidden="1">#REF!</definedName>
    <definedName name="a" hidden="1">#REF!</definedName>
    <definedName name="aa" localSheetId="2" hidden="1">#REF!</definedName>
    <definedName name="aa" localSheetId="1" hidden="1">#REF!</definedName>
    <definedName name="aa" hidden="1">#REF!</definedName>
    <definedName name="aaa" localSheetId="2" hidden="1">#REF!</definedName>
    <definedName name="aaa" localSheetId="1" hidden="1">#REF!</definedName>
    <definedName name="aaa" hidden="1">#REF!</definedName>
    <definedName name="aaaa" localSheetId="2" hidden="1">#REF!</definedName>
    <definedName name="aaaa" localSheetId="1" hidden="1">#REF!</definedName>
    <definedName name="aaaa" hidden="1">#REF!</definedName>
    <definedName name="aaaaaaaap" localSheetId="2" hidden="1">#REF!</definedName>
    <definedName name="aaaaaaaap" localSheetId="1" hidden="1">#REF!</definedName>
    <definedName name="aaaaaaaap" hidden="1">#REF!</definedName>
    <definedName name="aaaaaaap" localSheetId="2" hidden="1">#REF!</definedName>
    <definedName name="aaaaaaap" localSheetId="1" hidden="1">#REF!</definedName>
    <definedName name="aaaaaaap" hidden="1">#REF!</definedName>
    <definedName name="aaaaap" localSheetId="2" hidden="1">#REF!</definedName>
    <definedName name="aaaaap" localSheetId="1" hidden="1">#REF!</definedName>
    <definedName name="aaaaap" hidden="1">#REF!</definedName>
    <definedName name="aaaap" localSheetId="2" hidden="1">#REF!</definedName>
    <definedName name="aaaap" localSheetId="1" hidden="1">#REF!</definedName>
    <definedName name="aaaap" hidden="1">#REF!</definedName>
    <definedName name="aaap" localSheetId="2" hidden="1">#REF!</definedName>
    <definedName name="aaap" localSheetId="1" hidden="1">#REF!</definedName>
    <definedName name="aaap" hidden="1">#REF!</definedName>
    <definedName name="aap" localSheetId="2" hidden="1">#REF!</definedName>
    <definedName name="aap" localSheetId="1" hidden="1">#REF!</definedName>
    <definedName name="aap" hidden="1">#REF!</definedName>
    <definedName name="ab" hidden="1">#REF!</definedName>
    <definedName name="apaiao" localSheetId="2" hidden="1">#REF!</definedName>
    <definedName name="apaiao" hidden="1">#REF!</definedName>
    <definedName name="apipa" localSheetId="2" hidden="1">#REF!</definedName>
    <definedName name="apipa" localSheetId="1" hidden="1">#REF!</definedName>
    <definedName name="apipa" hidden="1">#REF!</definedName>
    <definedName name="bas" localSheetId="2">#REF!</definedName>
    <definedName name="bas" localSheetId="1">#REF!</definedName>
    <definedName name="bas">#REF!</definedName>
    <definedName name="bnh" localSheetId="2" hidden="1">#REF!</definedName>
    <definedName name="bnh" localSheetId="1" hidden="1">#REF!</definedName>
    <definedName name="bnh" hidden="1">#REF!</definedName>
    <definedName name="ert" localSheetId="2" hidden="1">#REF!</definedName>
    <definedName name="ert" hidden="1">#REF!</definedName>
    <definedName name="g" localSheetId="2" hidden="1">#REF!</definedName>
    <definedName name="g" localSheetId="1" hidden="1">#REF!</definedName>
    <definedName name="g" hidden="1">#REF!</definedName>
    <definedName name="j" localSheetId="2" hidden="1">#REF!</definedName>
    <definedName name="j" localSheetId="1" hidden="1">#REF!</definedName>
    <definedName name="j" hidden="1">#REF!</definedName>
    <definedName name="jj" localSheetId="2" hidden="1">#REF!</definedName>
    <definedName name="jj" localSheetId="1" hidden="1">#REF!</definedName>
    <definedName name="jj" hidden="1">#REF!</definedName>
    <definedName name="jk" localSheetId="2" hidden="1">#REF!</definedName>
    <definedName name="jk" hidden="1">#REF!</definedName>
    <definedName name="lk" localSheetId="2" hidden="1">#REF!</definedName>
    <definedName name="lk" hidden="1">#REF!</definedName>
    <definedName name="lstMetrics">OFFSET('[1]Tem 1'!$E$5:$E$33,0,0,COUNTA('[1]Tem 1'!$E$5:$E$33))</definedName>
    <definedName name="lstYears">OFFSET('[1]Tem 1'!#REF!,0,1,1,COUNTA('[1]Tem 1'!#REF!)-1)</definedName>
    <definedName name="s" localSheetId="2" hidden="1">#REF!</definedName>
    <definedName name="s" localSheetId="1" hidden="1">#REF!</definedName>
    <definedName name="s" hidden="1">#REF!</definedName>
    <definedName name="SelectedYear">#REF!</definedName>
    <definedName name="vb" localSheetId="2" hidden="1">#REF!</definedName>
    <definedName name="vb" localSheetId="1" hidden="1">#REF!</definedName>
    <definedName name="vb" hidden="1">#REF!</definedName>
    <definedName name="x" localSheetId="2" hidden="1">#REF!</definedName>
    <definedName name="x" localSheetId="1" hidden="1">#REF!</definedName>
    <definedName name="x" hidden="1">#REF!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2" i="87" l="1"/>
  <c r="C21" i="87"/>
  <c r="E28" i="87"/>
  <c r="C20" i="87"/>
  <c r="D28" i="87"/>
  <c r="C28" i="87"/>
  <c r="AL15" i="87"/>
  <c r="AI5" i="87"/>
  <c r="AI15" i="87"/>
  <c r="N25" i="87"/>
  <c r="AC5" i="87"/>
  <c r="AC15" i="87"/>
  <c r="M25" i="87"/>
  <c r="AF15" i="87"/>
  <c r="L25" i="87"/>
  <c r="Z15" i="87"/>
  <c r="K25" i="87"/>
  <c r="W5" i="87"/>
  <c r="W15" i="87"/>
  <c r="J25" i="87"/>
  <c r="T15" i="87"/>
  <c r="I25" i="87"/>
  <c r="Q5" i="87"/>
  <c r="Q15" i="87"/>
  <c r="H25" i="87"/>
  <c r="H15" i="87"/>
  <c r="E15" i="87"/>
  <c r="D25" i="87"/>
  <c r="K15" i="87"/>
  <c r="E25" i="87"/>
  <c r="N15" i="87"/>
  <c r="F25" i="87"/>
  <c r="G25" i="87"/>
  <c r="C25" i="87"/>
  <c r="H3" i="85"/>
  <c r="I3" i="85"/>
  <c r="J3" i="85"/>
  <c r="K3" i="85"/>
  <c r="L3" i="85"/>
  <c r="M3" i="85"/>
  <c r="N3" i="85"/>
  <c r="O3" i="85"/>
  <c r="P3" i="85"/>
  <c r="Q3" i="85"/>
  <c r="R3" i="85"/>
  <c r="S3" i="85"/>
  <c r="T3" i="85"/>
  <c r="U3" i="85"/>
  <c r="V3" i="85"/>
  <c r="W3" i="85"/>
  <c r="X3" i="85"/>
  <c r="Y3" i="85"/>
  <c r="Z3" i="85"/>
  <c r="AA3" i="85"/>
  <c r="AB3" i="85"/>
  <c r="AC3" i="85"/>
  <c r="AD3" i="85"/>
  <c r="AE3" i="85"/>
  <c r="AF3" i="85"/>
  <c r="AG3" i="85"/>
  <c r="AH3" i="85"/>
  <c r="AI3" i="85"/>
  <c r="AJ3" i="85"/>
  <c r="AK3" i="85"/>
  <c r="AL3" i="85"/>
  <c r="AM3" i="85"/>
  <c r="AN3" i="85"/>
  <c r="AO3" i="85"/>
  <c r="AP3" i="85"/>
  <c r="G3" i="85"/>
  <c r="O13" i="87"/>
  <c r="S4" i="85"/>
  <c r="P13" i="87"/>
  <c r="T4" i="85"/>
  <c r="Q13" i="87"/>
  <c r="U4" i="85"/>
  <c r="R13" i="87"/>
  <c r="V4" i="85"/>
  <c r="S13" i="87"/>
  <c r="W4" i="85"/>
  <c r="T13" i="87"/>
  <c r="X4" i="85"/>
  <c r="U13" i="87"/>
  <c r="Y4" i="85"/>
  <c r="V13" i="87"/>
  <c r="Z4" i="85"/>
  <c r="W13" i="87"/>
  <c r="AA4" i="85"/>
  <c r="X13" i="87"/>
  <c r="AB4" i="85"/>
  <c r="Y13" i="87"/>
  <c r="AC4" i="85"/>
  <c r="Z13" i="87"/>
  <c r="AD4" i="85"/>
  <c r="AA13" i="87"/>
  <c r="AE4" i="85"/>
  <c r="AB13" i="87"/>
  <c r="AF4" i="85"/>
  <c r="AC13" i="87"/>
  <c r="AG4" i="85"/>
  <c r="AD13" i="87"/>
  <c r="AH4" i="85"/>
  <c r="AE13" i="87"/>
  <c r="AI4" i="85"/>
  <c r="AF13" i="87"/>
  <c r="AJ4" i="85"/>
  <c r="AG13" i="87"/>
  <c r="AK4" i="85"/>
  <c r="AH13" i="87"/>
  <c r="AL4" i="85"/>
  <c r="AI13" i="87"/>
  <c r="AM4" i="85"/>
  <c r="AJ13" i="87"/>
  <c r="AN4" i="85"/>
  <c r="AK13" i="87"/>
  <c r="AO4" i="85"/>
  <c r="AL13" i="87"/>
  <c r="AP4" i="85"/>
  <c r="O5" i="87"/>
  <c r="O8" i="87"/>
  <c r="O10" i="87"/>
  <c r="S5" i="85"/>
  <c r="P5" i="87"/>
  <c r="P8" i="87"/>
  <c r="P10" i="87"/>
  <c r="T5" i="85"/>
  <c r="Q8" i="87"/>
  <c r="Q10" i="87"/>
  <c r="U5" i="85"/>
  <c r="R5" i="87"/>
  <c r="R8" i="87"/>
  <c r="R10" i="87"/>
  <c r="V5" i="85"/>
  <c r="S5" i="87"/>
  <c r="S8" i="87"/>
  <c r="S10" i="87"/>
  <c r="W5" i="85"/>
  <c r="T5" i="87"/>
  <c r="T8" i="87"/>
  <c r="T10" i="87"/>
  <c r="X5" i="85"/>
  <c r="U5" i="87"/>
  <c r="U8" i="87"/>
  <c r="U10" i="87"/>
  <c r="Y5" i="85"/>
  <c r="V5" i="87"/>
  <c r="V8" i="87"/>
  <c r="V10" i="87"/>
  <c r="Z5" i="85"/>
  <c r="W8" i="87"/>
  <c r="W10" i="87"/>
  <c r="AA5" i="85"/>
  <c r="X5" i="87"/>
  <c r="X8" i="87"/>
  <c r="X10" i="87"/>
  <c r="AB5" i="85"/>
  <c r="Y5" i="87"/>
  <c r="Y8" i="87"/>
  <c r="Y10" i="87"/>
  <c r="AC5" i="85"/>
  <c r="Z5" i="87"/>
  <c r="Z8" i="87"/>
  <c r="Z10" i="87"/>
  <c r="AD5" i="85"/>
  <c r="AA5" i="87"/>
  <c r="AA8" i="87"/>
  <c r="AA10" i="87"/>
  <c r="AE5" i="85"/>
  <c r="AB5" i="87"/>
  <c r="AB8" i="87"/>
  <c r="AB10" i="87"/>
  <c r="AF5" i="85"/>
  <c r="AC8" i="87"/>
  <c r="AC10" i="87"/>
  <c r="AG5" i="85"/>
  <c r="AD5" i="87"/>
  <c r="AD8" i="87"/>
  <c r="AD10" i="87"/>
  <c r="AH5" i="85"/>
  <c r="AE5" i="87"/>
  <c r="AE8" i="87"/>
  <c r="AE10" i="87"/>
  <c r="AI5" i="85"/>
  <c r="AF5" i="87"/>
  <c r="AF8" i="87"/>
  <c r="AF10" i="87"/>
  <c r="AJ5" i="85"/>
  <c r="AG5" i="87"/>
  <c r="AG8" i="87"/>
  <c r="AG10" i="87"/>
  <c r="AK5" i="85"/>
  <c r="AH5" i="87"/>
  <c r="AH8" i="87"/>
  <c r="AH10" i="87"/>
  <c r="AL5" i="85"/>
  <c r="AI8" i="87"/>
  <c r="AI10" i="87"/>
  <c r="AM5" i="85"/>
  <c r="AJ5" i="87"/>
  <c r="AJ8" i="87"/>
  <c r="AJ10" i="87"/>
  <c r="AN5" i="85"/>
  <c r="AK5" i="87"/>
  <c r="AK8" i="87"/>
  <c r="AK10" i="87"/>
  <c r="AO5" i="85"/>
  <c r="AL5" i="87"/>
  <c r="AL8" i="87"/>
  <c r="AL10" i="87"/>
  <c r="AP5" i="85"/>
  <c r="O6" i="87"/>
  <c r="O9" i="87"/>
  <c r="O11" i="87"/>
  <c r="S6" i="85"/>
  <c r="P6" i="87"/>
  <c r="P9" i="87"/>
  <c r="P11" i="87"/>
  <c r="T6" i="85"/>
  <c r="Q6" i="87"/>
  <c r="Q9" i="87"/>
  <c r="Q11" i="87"/>
  <c r="U6" i="85"/>
  <c r="R6" i="87"/>
  <c r="R9" i="87"/>
  <c r="R11" i="87"/>
  <c r="V6" i="85"/>
  <c r="S6" i="87"/>
  <c r="S9" i="87"/>
  <c r="S11" i="87"/>
  <c r="W6" i="85"/>
  <c r="T6" i="87"/>
  <c r="T9" i="87"/>
  <c r="T11" i="87"/>
  <c r="X6" i="85"/>
  <c r="U6" i="87"/>
  <c r="U9" i="87"/>
  <c r="U11" i="87"/>
  <c r="Y6" i="85"/>
  <c r="V6" i="87"/>
  <c r="V9" i="87"/>
  <c r="V11" i="87"/>
  <c r="Z6" i="85"/>
  <c r="W6" i="87"/>
  <c r="W9" i="87"/>
  <c r="W11" i="87"/>
  <c r="AA6" i="85"/>
  <c r="X6" i="87"/>
  <c r="X9" i="87"/>
  <c r="X11" i="87"/>
  <c r="AB6" i="85"/>
  <c r="Y6" i="87"/>
  <c r="Y9" i="87"/>
  <c r="Y11" i="87"/>
  <c r="AC6" i="85"/>
  <c r="Z6" i="87"/>
  <c r="Z9" i="87"/>
  <c r="Z11" i="87"/>
  <c r="AD6" i="85"/>
  <c r="AA6" i="87"/>
  <c r="AA9" i="87"/>
  <c r="AA11" i="87"/>
  <c r="AE6" i="85"/>
  <c r="AB6" i="87"/>
  <c r="AB9" i="87"/>
  <c r="AB11" i="87"/>
  <c r="AF6" i="85"/>
  <c r="AC6" i="87"/>
  <c r="AC9" i="87"/>
  <c r="AC11" i="87"/>
  <c r="AG6" i="85"/>
  <c r="AD6" i="87"/>
  <c r="AD9" i="87"/>
  <c r="AD11" i="87"/>
  <c r="AH6" i="85"/>
  <c r="AE6" i="87"/>
  <c r="AE9" i="87"/>
  <c r="AE11" i="87"/>
  <c r="AI6" i="85"/>
  <c r="AF6" i="87"/>
  <c r="AF9" i="87"/>
  <c r="AF11" i="87"/>
  <c r="AJ6" i="85"/>
  <c r="AG6" i="87"/>
  <c r="AG9" i="87"/>
  <c r="AG11" i="87"/>
  <c r="AK6" i="85"/>
  <c r="AH6" i="87"/>
  <c r="AH9" i="87"/>
  <c r="AH11" i="87"/>
  <c r="AL6" i="85"/>
  <c r="AI6" i="87"/>
  <c r="AI9" i="87"/>
  <c r="AI11" i="87"/>
  <c r="AM6" i="85"/>
  <c r="AJ6" i="87"/>
  <c r="AJ9" i="87"/>
  <c r="AJ11" i="87"/>
  <c r="AN6" i="85"/>
  <c r="AK6" i="87"/>
  <c r="AK9" i="87"/>
  <c r="AK11" i="87"/>
  <c r="AO6" i="85"/>
  <c r="AL6" i="87"/>
  <c r="AL9" i="87"/>
  <c r="AL11" i="87"/>
  <c r="AP6" i="85"/>
  <c r="S7" i="85"/>
  <c r="T7" i="85"/>
  <c r="U7" i="85"/>
  <c r="V7" i="85"/>
  <c r="W7" i="85"/>
  <c r="X7" i="85"/>
  <c r="Y7" i="85"/>
  <c r="Z7" i="85"/>
  <c r="AA7" i="85"/>
  <c r="AB7" i="85"/>
  <c r="AC7" i="85"/>
  <c r="AD7" i="85"/>
  <c r="AE7" i="85"/>
  <c r="AF7" i="85"/>
  <c r="AG7" i="85"/>
  <c r="AH7" i="85"/>
  <c r="AI7" i="85"/>
  <c r="AJ7" i="85"/>
  <c r="AK7" i="85"/>
  <c r="AL7" i="85"/>
  <c r="AM7" i="85"/>
  <c r="AN7" i="85"/>
  <c r="AO7" i="85"/>
  <c r="AP7" i="85"/>
  <c r="S8" i="85"/>
  <c r="T8" i="85"/>
  <c r="U8" i="85"/>
  <c r="V8" i="85"/>
  <c r="W8" i="85"/>
  <c r="X8" i="85"/>
  <c r="Y8" i="85"/>
  <c r="Z8" i="85"/>
  <c r="AA8" i="85"/>
  <c r="AB8" i="85"/>
  <c r="AC8" i="85"/>
  <c r="AD8" i="85"/>
  <c r="AE8" i="85"/>
  <c r="AF8" i="85"/>
  <c r="AG8" i="85"/>
  <c r="AH8" i="85"/>
  <c r="AI8" i="85"/>
  <c r="AJ8" i="85"/>
  <c r="AK8" i="85"/>
  <c r="AL8" i="85"/>
  <c r="AM8" i="85"/>
  <c r="AN8" i="85"/>
  <c r="AO8" i="85"/>
  <c r="AP8" i="85"/>
  <c r="S9" i="85"/>
  <c r="T9" i="85"/>
  <c r="U9" i="85"/>
  <c r="V9" i="85"/>
  <c r="W9" i="85"/>
  <c r="X9" i="85"/>
  <c r="Y9" i="85"/>
  <c r="Z9" i="85"/>
  <c r="AA9" i="85"/>
  <c r="AB9" i="85"/>
  <c r="AC9" i="85"/>
  <c r="AD9" i="85"/>
  <c r="AE9" i="85"/>
  <c r="AF9" i="85"/>
  <c r="AG9" i="85"/>
  <c r="AH9" i="85"/>
  <c r="AI9" i="85"/>
  <c r="AJ9" i="85"/>
  <c r="AK9" i="85"/>
  <c r="AL9" i="85"/>
  <c r="AM9" i="85"/>
  <c r="AN9" i="85"/>
  <c r="AO9" i="85"/>
  <c r="AP9" i="85"/>
  <c r="S10" i="85"/>
  <c r="T10" i="85"/>
  <c r="U10" i="85"/>
  <c r="V10" i="85"/>
  <c r="W10" i="85"/>
  <c r="X10" i="85"/>
  <c r="Y10" i="85"/>
  <c r="Z10" i="85"/>
  <c r="AA10" i="85"/>
  <c r="AB10" i="85"/>
  <c r="AC10" i="85"/>
  <c r="AD10" i="85"/>
  <c r="AE10" i="85"/>
  <c r="AF10" i="85"/>
  <c r="AG10" i="85"/>
  <c r="AH10" i="85"/>
  <c r="AI10" i="85"/>
  <c r="AJ10" i="85"/>
  <c r="AK10" i="85"/>
  <c r="AL10" i="85"/>
  <c r="AM10" i="85"/>
  <c r="AN10" i="85"/>
  <c r="AO10" i="85"/>
  <c r="AP10" i="85"/>
  <c r="S11" i="85"/>
  <c r="T11" i="85"/>
  <c r="U11" i="85"/>
  <c r="V11" i="85"/>
  <c r="W11" i="85"/>
  <c r="X11" i="85"/>
  <c r="Y11" i="85"/>
  <c r="Z11" i="85"/>
  <c r="AA11" i="85"/>
  <c r="AB11" i="85"/>
  <c r="AC11" i="85"/>
  <c r="AD11" i="85"/>
  <c r="AE11" i="85"/>
  <c r="AF11" i="85"/>
  <c r="AG11" i="85"/>
  <c r="AH11" i="85"/>
  <c r="AI11" i="85"/>
  <c r="AJ11" i="85"/>
  <c r="AK11" i="85"/>
  <c r="AL11" i="85"/>
  <c r="AM11" i="85"/>
  <c r="AN11" i="85"/>
  <c r="AO11" i="85"/>
  <c r="AP11" i="85"/>
  <c r="S12" i="85"/>
  <c r="T12" i="85"/>
  <c r="U12" i="85"/>
  <c r="V12" i="85"/>
  <c r="W12" i="85"/>
  <c r="X12" i="85"/>
  <c r="Y12" i="85"/>
  <c r="Z12" i="85"/>
  <c r="AA12" i="85"/>
  <c r="AB12" i="85"/>
  <c r="AC12" i="85"/>
  <c r="AD12" i="85"/>
  <c r="AE12" i="85"/>
  <c r="AF12" i="85"/>
  <c r="AG12" i="85"/>
  <c r="AH12" i="85"/>
  <c r="AI12" i="85"/>
  <c r="AJ12" i="85"/>
  <c r="AK12" i="85"/>
  <c r="AL12" i="85"/>
  <c r="AM12" i="85"/>
  <c r="AN12" i="85"/>
  <c r="AO12" i="85"/>
  <c r="AP12" i="85"/>
  <c r="H12" i="85"/>
  <c r="I12" i="85"/>
  <c r="J12" i="85"/>
  <c r="K12" i="85"/>
  <c r="L12" i="85"/>
  <c r="M12" i="85"/>
  <c r="N12" i="85"/>
  <c r="O12" i="85"/>
  <c r="P12" i="85"/>
  <c r="Q12" i="85"/>
  <c r="R12" i="85"/>
  <c r="G12" i="85"/>
  <c r="H11" i="85"/>
  <c r="I11" i="85"/>
  <c r="J11" i="85"/>
  <c r="K11" i="85"/>
  <c r="L11" i="85"/>
  <c r="M11" i="85"/>
  <c r="N11" i="85"/>
  <c r="O11" i="85"/>
  <c r="P11" i="85"/>
  <c r="Q11" i="85"/>
  <c r="R11" i="85"/>
  <c r="G11" i="85"/>
  <c r="H10" i="85"/>
  <c r="I10" i="85"/>
  <c r="J10" i="85"/>
  <c r="K10" i="85"/>
  <c r="L10" i="85"/>
  <c r="M10" i="85"/>
  <c r="N10" i="85"/>
  <c r="O10" i="85"/>
  <c r="P10" i="85"/>
  <c r="Q10" i="85"/>
  <c r="R10" i="85"/>
  <c r="G10" i="85"/>
  <c r="H9" i="85"/>
  <c r="I9" i="85"/>
  <c r="J9" i="85"/>
  <c r="K9" i="85"/>
  <c r="L9" i="85"/>
  <c r="M9" i="85"/>
  <c r="N9" i="85"/>
  <c r="O9" i="85"/>
  <c r="P9" i="85"/>
  <c r="Q9" i="85"/>
  <c r="R9" i="85"/>
  <c r="G9" i="85"/>
  <c r="D5" i="101"/>
  <c r="H8" i="85"/>
  <c r="E5" i="101"/>
  <c r="I8" i="85"/>
  <c r="J8" i="85"/>
  <c r="G5" i="101"/>
  <c r="K8" i="85"/>
  <c r="H5" i="101"/>
  <c r="L8" i="85"/>
  <c r="I5" i="101"/>
  <c r="M8" i="85"/>
  <c r="J5" i="101"/>
  <c r="N8" i="85"/>
  <c r="K5" i="101"/>
  <c r="O8" i="85"/>
  <c r="P8" i="85"/>
  <c r="Q8" i="85"/>
  <c r="N5" i="101"/>
  <c r="R8" i="85"/>
  <c r="G8" i="85"/>
  <c r="D4" i="101"/>
  <c r="H7" i="85"/>
  <c r="E4" i="101"/>
  <c r="I7" i="85"/>
  <c r="J7" i="85"/>
  <c r="G4" i="101"/>
  <c r="K7" i="85"/>
  <c r="H4" i="101"/>
  <c r="L7" i="85"/>
  <c r="I4" i="101"/>
  <c r="M7" i="85"/>
  <c r="J4" i="101"/>
  <c r="N7" i="85"/>
  <c r="K4" i="101"/>
  <c r="O7" i="85"/>
  <c r="P7" i="85"/>
  <c r="Q7" i="85"/>
  <c r="N4" i="101"/>
  <c r="R7" i="85"/>
  <c r="G7" i="85"/>
  <c r="N5" i="87"/>
  <c r="N6" i="87"/>
  <c r="N9" i="87"/>
  <c r="N11" i="87"/>
  <c r="R6" i="85"/>
  <c r="D4" i="98"/>
  <c r="D5" i="87"/>
  <c r="D4" i="100"/>
  <c r="D6" i="87"/>
  <c r="D9" i="87"/>
  <c r="D11" i="87"/>
  <c r="H6" i="85"/>
  <c r="E4" i="98"/>
  <c r="E5" i="87"/>
  <c r="E4" i="100"/>
  <c r="E6" i="87"/>
  <c r="E9" i="87"/>
  <c r="E11" i="87"/>
  <c r="I6" i="85"/>
  <c r="F4" i="98"/>
  <c r="F5" i="87"/>
  <c r="F6" i="87"/>
  <c r="F9" i="87"/>
  <c r="F11" i="87"/>
  <c r="J6" i="85"/>
  <c r="G5" i="87"/>
  <c r="G6" i="87"/>
  <c r="G9" i="87"/>
  <c r="G11" i="87"/>
  <c r="K6" i="85"/>
  <c r="H5" i="87"/>
  <c r="H6" i="87"/>
  <c r="H9" i="87"/>
  <c r="H11" i="87"/>
  <c r="L6" i="85"/>
  <c r="I5" i="87"/>
  <c r="I6" i="87"/>
  <c r="I9" i="87"/>
  <c r="I11" i="87"/>
  <c r="M6" i="85"/>
  <c r="J5" i="87"/>
  <c r="J6" i="87"/>
  <c r="J9" i="87"/>
  <c r="J11" i="87"/>
  <c r="N6" i="85"/>
  <c r="K5" i="87"/>
  <c r="K6" i="87"/>
  <c r="K9" i="87"/>
  <c r="K11" i="87"/>
  <c r="O6" i="85"/>
  <c r="L5" i="87"/>
  <c r="L6" i="87"/>
  <c r="L9" i="87"/>
  <c r="L11" i="87"/>
  <c r="P6" i="85"/>
  <c r="M5" i="87"/>
  <c r="M6" i="87"/>
  <c r="M9" i="87"/>
  <c r="M11" i="87"/>
  <c r="Q6" i="85"/>
  <c r="C4" i="98"/>
  <c r="C5" i="87"/>
  <c r="C4" i="100"/>
  <c r="C6" i="87"/>
  <c r="C9" i="87"/>
  <c r="C11" i="87"/>
  <c r="G6" i="85"/>
  <c r="E8" i="87"/>
  <c r="D8" i="87"/>
  <c r="D10" i="87"/>
  <c r="H5" i="85"/>
  <c r="E10" i="87"/>
  <c r="I5" i="85"/>
  <c r="F8" i="87"/>
  <c r="F10" i="87"/>
  <c r="J5" i="85"/>
  <c r="G8" i="87"/>
  <c r="G10" i="87"/>
  <c r="K5" i="85"/>
  <c r="H8" i="87"/>
  <c r="H10" i="87"/>
  <c r="L5" i="85"/>
  <c r="I8" i="87"/>
  <c r="I10" i="87"/>
  <c r="M5" i="85"/>
  <c r="J8" i="87"/>
  <c r="J10" i="87"/>
  <c r="N5" i="85"/>
  <c r="K8" i="87"/>
  <c r="K10" i="87"/>
  <c r="O5" i="85"/>
  <c r="L8" i="87"/>
  <c r="L10" i="87"/>
  <c r="P5" i="85"/>
  <c r="M8" i="87"/>
  <c r="M10" i="87"/>
  <c r="Q5" i="85"/>
  <c r="N8" i="87"/>
  <c r="N10" i="87"/>
  <c r="R5" i="85"/>
  <c r="C8" i="87"/>
  <c r="C10" i="87"/>
  <c r="G5" i="85"/>
  <c r="C13" i="87"/>
  <c r="D13" i="87"/>
  <c r="H4" i="85"/>
  <c r="E13" i="87"/>
  <c r="I4" i="85"/>
  <c r="F13" i="87"/>
  <c r="J4" i="85"/>
  <c r="G13" i="87"/>
  <c r="K4" i="85"/>
  <c r="H13" i="87"/>
  <c r="L4" i="85"/>
  <c r="I13" i="87"/>
  <c r="M4" i="85"/>
  <c r="J13" i="87"/>
  <c r="N4" i="85"/>
  <c r="K13" i="87"/>
  <c r="O4" i="85"/>
  <c r="L13" i="87"/>
  <c r="P4" i="85"/>
  <c r="M13" i="87"/>
  <c r="Q4" i="85"/>
  <c r="N13" i="87"/>
  <c r="R4" i="85"/>
  <c r="G4" i="85"/>
  <c r="D4" i="108"/>
  <c r="D9" i="108"/>
  <c r="E4" i="108"/>
  <c r="E9" i="108"/>
  <c r="F4" i="108"/>
  <c r="F9" i="108"/>
  <c r="G4" i="108"/>
  <c r="G9" i="108"/>
  <c r="H4" i="108"/>
  <c r="H9" i="108"/>
  <c r="I4" i="108"/>
  <c r="I9" i="108"/>
  <c r="J4" i="108"/>
  <c r="J9" i="108"/>
  <c r="K4" i="108"/>
  <c r="K9" i="108"/>
  <c r="L4" i="108"/>
  <c r="L9" i="108"/>
  <c r="M4" i="108"/>
  <c r="M9" i="108"/>
  <c r="N4" i="108"/>
  <c r="N9" i="108"/>
  <c r="O4" i="108"/>
  <c r="O9" i="108"/>
  <c r="P4" i="108"/>
  <c r="P9" i="108"/>
  <c r="Q4" i="108"/>
  <c r="Q9" i="108"/>
  <c r="R4" i="108"/>
  <c r="R9" i="108"/>
  <c r="S4" i="108"/>
  <c r="S9" i="108"/>
  <c r="T4" i="108"/>
  <c r="T9" i="108"/>
  <c r="U4" i="108"/>
  <c r="U9" i="108"/>
  <c r="V4" i="108"/>
  <c r="V9" i="108"/>
  <c r="W4" i="108"/>
  <c r="W9" i="108"/>
  <c r="X4" i="108"/>
  <c r="X9" i="108"/>
  <c r="Y4" i="108"/>
  <c r="Y9" i="108"/>
  <c r="Z4" i="108"/>
  <c r="Z9" i="108"/>
  <c r="AA9" i="108"/>
  <c r="AB9" i="108"/>
  <c r="AC9" i="108"/>
  <c r="AD9" i="108"/>
  <c r="AE9" i="108"/>
  <c r="AF9" i="108"/>
  <c r="AG9" i="108"/>
  <c r="AH9" i="108"/>
  <c r="AI9" i="108"/>
  <c r="AJ9" i="108"/>
  <c r="AK9" i="108"/>
  <c r="AL4" i="108"/>
  <c r="AL9" i="108"/>
  <c r="AA4" i="108"/>
  <c r="AB4" i="108"/>
  <c r="AC4" i="108"/>
  <c r="AD4" i="108"/>
  <c r="AE4" i="108"/>
  <c r="AF4" i="108"/>
  <c r="AG4" i="108"/>
  <c r="AH4" i="108"/>
  <c r="AI4" i="108"/>
  <c r="AJ4" i="108"/>
  <c r="AK4" i="108"/>
  <c r="C4" i="108"/>
  <c r="C9" i="108"/>
  <c r="D8" i="102"/>
  <c r="D4" i="102"/>
  <c r="D12" i="102"/>
  <c r="D14" i="102"/>
  <c r="E4" i="102"/>
  <c r="E8" i="102"/>
  <c r="E12" i="102"/>
  <c r="E14" i="102"/>
  <c r="F4" i="102"/>
  <c r="F8" i="102"/>
  <c r="F12" i="102"/>
  <c r="F14" i="102"/>
  <c r="G4" i="102"/>
  <c r="G8" i="102"/>
  <c r="G12" i="102"/>
  <c r="G14" i="102"/>
  <c r="H4" i="102"/>
  <c r="H8" i="102"/>
  <c r="H12" i="102"/>
  <c r="H14" i="102"/>
  <c r="I4" i="102"/>
  <c r="I8" i="102"/>
  <c r="I12" i="102"/>
  <c r="I14" i="102"/>
  <c r="J4" i="102"/>
  <c r="J8" i="102"/>
  <c r="J12" i="102"/>
  <c r="J14" i="102"/>
  <c r="K4" i="102"/>
  <c r="K8" i="102"/>
  <c r="K12" i="102"/>
  <c r="K14" i="102"/>
  <c r="L4" i="102"/>
  <c r="L8" i="102"/>
  <c r="L12" i="102"/>
  <c r="L14" i="102"/>
  <c r="M4" i="102"/>
  <c r="M8" i="102"/>
  <c r="M12" i="102"/>
  <c r="M14" i="102"/>
  <c r="N4" i="102"/>
  <c r="N8" i="102"/>
  <c r="N12" i="102"/>
  <c r="N14" i="102"/>
  <c r="O8" i="102"/>
  <c r="O4" i="102"/>
  <c r="O12" i="102"/>
  <c r="O14" i="102"/>
  <c r="P8" i="102"/>
  <c r="P4" i="102"/>
  <c r="P12" i="102"/>
  <c r="P14" i="102"/>
  <c r="Q8" i="102"/>
  <c r="Q4" i="102"/>
  <c r="Q12" i="102"/>
  <c r="Q14" i="102"/>
  <c r="R8" i="102"/>
  <c r="R4" i="102"/>
  <c r="R12" i="102"/>
  <c r="R14" i="102"/>
  <c r="S8" i="102"/>
  <c r="S4" i="102"/>
  <c r="S12" i="102"/>
  <c r="S14" i="102"/>
  <c r="T8" i="102"/>
  <c r="T4" i="102"/>
  <c r="T12" i="102"/>
  <c r="T14" i="102"/>
  <c r="U8" i="102"/>
  <c r="U4" i="102"/>
  <c r="U12" i="102"/>
  <c r="U14" i="102"/>
  <c r="V8" i="102"/>
  <c r="V4" i="102"/>
  <c r="V12" i="102"/>
  <c r="V14" i="102"/>
  <c r="W8" i="102"/>
  <c r="W4" i="102"/>
  <c r="W12" i="102"/>
  <c r="W14" i="102"/>
  <c r="X8" i="102"/>
  <c r="X4" i="102"/>
  <c r="X12" i="102"/>
  <c r="X14" i="102"/>
  <c r="Y8" i="102"/>
  <c r="Y4" i="102"/>
  <c r="Y12" i="102"/>
  <c r="Y14" i="102"/>
  <c r="Z8" i="102"/>
  <c r="Z4" i="102"/>
  <c r="Z12" i="102"/>
  <c r="Z14" i="102"/>
  <c r="AA8" i="102"/>
  <c r="AA4" i="102"/>
  <c r="AA12" i="102"/>
  <c r="AA14" i="102"/>
  <c r="AB8" i="102"/>
  <c r="AB4" i="102"/>
  <c r="AB12" i="102"/>
  <c r="AB14" i="102"/>
  <c r="AC8" i="102"/>
  <c r="AC4" i="102"/>
  <c r="AC12" i="102"/>
  <c r="AC14" i="102"/>
  <c r="AD8" i="102"/>
  <c r="AD4" i="102"/>
  <c r="AD12" i="102"/>
  <c r="AD14" i="102"/>
  <c r="AE8" i="102"/>
  <c r="AE4" i="102"/>
  <c r="AE12" i="102"/>
  <c r="AE14" i="102"/>
  <c r="AF8" i="102"/>
  <c r="AF4" i="102"/>
  <c r="AF12" i="102"/>
  <c r="AF14" i="102"/>
  <c r="AG8" i="102"/>
  <c r="AG4" i="102"/>
  <c r="AG12" i="102"/>
  <c r="AG14" i="102"/>
  <c r="AH8" i="102"/>
  <c r="AH4" i="102"/>
  <c r="AH12" i="102"/>
  <c r="AH14" i="102"/>
  <c r="AI8" i="102"/>
  <c r="AI4" i="102"/>
  <c r="AI12" i="102"/>
  <c r="AI14" i="102"/>
  <c r="AJ8" i="102"/>
  <c r="AJ4" i="102"/>
  <c r="AJ12" i="102"/>
  <c r="AJ14" i="102"/>
  <c r="AK8" i="102"/>
  <c r="AK4" i="102"/>
  <c r="AK12" i="102"/>
  <c r="AK14" i="102"/>
  <c r="AL8" i="102"/>
  <c r="AL4" i="102"/>
  <c r="AL12" i="102"/>
  <c r="AL14" i="102"/>
  <c r="C4" i="102"/>
  <c r="C8" i="102"/>
  <c r="C12" i="102"/>
  <c r="C14" i="102"/>
  <c r="G4" i="98"/>
  <c r="H4" i="98"/>
  <c r="I4" i="98"/>
  <c r="J4" i="98"/>
  <c r="K4" i="98"/>
  <c r="L4" i="98"/>
  <c r="M4" i="98"/>
  <c r="N4" i="98"/>
  <c r="O4" i="98"/>
  <c r="P4" i="98"/>
  <c r="Q4" i="98"/>
  <c r="R4" i="98"/>
  <c r="S4" i="98"/>
  <c r="T4" i="98"/>
  <c r="U4" i="98"/>
  <c r="V4" i="98"/>
  <c r="W4" i="98"/>
  <c r="X4" i="98"/>
  <c r="Y4" i="98"/>
  <c r="Z4" i="98"/>
  <c r="AA4" i="98"/>
  <c r="AB4" i="98"/>
  <c r="AC4" i="98"/>
  <c r="AD4" i="98"/>
  <c r="AE4" i="98"/>
  <c r="AF4" i="98"/>
  <c r="AG4" i="98"/>
  <c r="AH4" i="98"/>
  <c r="AI4" i="98"/>
  <c r="AJ4" i="98"/>
  <c r="AK4" i="98"/>
  <c r="AL4" i="98"/>
  <c r="D20" i="107"/>
  <c r="E20" i="107"/>
  <c r="F20" i="107"/>
  <c r="G20" i="107"/>
  <c r="H20" i="107"/>
  <c r="I20" i="107"/>
  <c r="J20" i="107"/>
  <c r="K20" i="107"/>
  <c r="L20" i="107"/>
  <c r="M20" i="107"/>
  <c r="N20" i="107"/>
  <c r="O20" i="107"/>
  <c r="P20" i="107"/>
  <c r="Q20" i="107"/>
  <c r="R20" i="107"/>
  <c r="S20" i="107"/>
  <c r="T20" i="107"/>
  <c r="U20" i="107"/>
  <c r="V20" i="107"/>
  <c r="W20" i="107"/>
  <c r="X20" i="107"/>
  <c r="Y20" i="107"/>
  <c r="Z20" i="107"/>
  <c r="AA20" i="107"/>
  <c r="AB20" i="107"/>
  <c r="AC20" i="107"/>
  <c r="AD20" i="107"/>
  <c r="AE20" i="107"/>
  <c r="AF20" i="107"/>
  <c r="AG20" i="107"/>
  <c r="AH20" i="107"/>
  <c r="AI20" i="107"/>
  <c r="AJ20" i="107"/>
  <c r="AK20" i="107"/>
  <c r="AL20" i="107"/>
  <c r="C20" i="107"/>
  <c r="AL13" i="107"/>
  <c r="AK13" i="107"/>
  <c r="AJ13" i="107"/>
  <c r="AI13" i="107"/>
  <c r="AH13" i="107"/>
  <c r="AG13" i="107"/>
  <c r="AF13" i="107"/>
  <c r="AE13" i="107"/>
  <c r="AD13" i="107"/>
  <c r="AC13" i="107"/>
  <c r="AB13" i="107"/>
  <c r="AA13" i="107"/>
  <c r="Z13" i="107"/>
  <c r="Y13" i="107"/>
  <c r="X13" i="107"/>
  <c r="W13" i="107"/>
  <c r="V13" i="107"/>
  <c r="U13" i="107"/>
  <c r="T13" i="107"/>
  <c r="S13" i="107"/>
  <c r="R13" i="107"/>
  <c r="Q13" i="107"/>
  <c r="P13" i="107"/>
  <c r="O13" i="107"/>
  <c r="N13" i="107"/>
  <c r="M13" i="107"/>
  <c r="L13" i="107"/>
  <c r="K13" i="107"/>
  <c r="J13" i="107"/>
  <c r="I13" i="107"/>
  <c r="H13" i="107"/>
  <c r="G13" i="107"/>
  <c r="F13" i="107"/>
  <c r="E13" i="107"/>
  <c r="D13" i="107"/>
  <c r="C13" i="107"/>
  <c r="D4" i="107"/>
  <c r="E4" i="107"/>
  <c r="F4" i="107"/>
  <c r="G4" i="107"/>
  <c r="H4" i="107"/>
  <c r="I4" i="107"/>
  <c r="J4" i="107"/>
  <c r="K4" i="107"/>
  <c r="L4" i="107"/>
  <c r="M4" i="107"/>
  <c r="N4" i="107"/>
  <c r="O4" i="107"/>
  <c r="P4" i="107"/>
  <c r="Q4" i="107"/>
  <c r="R4" i="107"/>
  <c r="S4" i="107"/>
  <c r="T4" i="107"/>
  <c r="U4" i="107"/>
  <c r="V4" i="107"/>
  <c r="W4" i="107"/>
  <c r="X4" i="107"/>
  <c r="Y4" i="107"/>
  <c r="Z4" i="107"/>
  <c r="AA4" i="107"/>
  <c r="AB4" i="107"/>
  <c r="AC4" i="107"/>
  <c r="AD4" i="107"/>
  <c r="AE4" i="107"/>
  <c r="AF4" i="107"/>
  <c r="AG4" i="107"/>
  <c r="AH4" i="107"/>
  <c r="AI4" i="107"/>
  <c r="AJ4" i="107"/>
  <c r="AK4" i="107"/>
  <c r="AL4" i="107"/>
  <c r="C4" i="107"/>
  <c r="D4" i="104"/>
  <c r="E4" i="104"/>
  <c r="F4" i="104"/>
  <c r="G4" i="104"/>
  <c r="H4" i="104"/>
  <c r="I4" i="104"/>
  <c r="J4" i="104"/>
  <c r="K4" i="104"/>
  <c r="L4" i="104"/>
  <c r="M4" i="104"/>
  <c r="N4" i="104"/>
  <c r="O4" i="104"/>
  <c r="P4" i="104"/>
  <c r="Q4" i="104"/>
  <c r="R4" i="104"/>
  <c r="S4" i="104"/>
  <c r="T4" i="104"/>
  <c r="U4" i="104"/>
  <c r="V4" i="104"/>
  <c r="W4" i="104"/>
  <c r="X4" i="104"/>
  <c r="Y4" i="104"/>
  <c r="Z4" i="104"/>
  <c r="AA4" i="104"/>
  <c r="AB4" i="104"/>
  <c r="AC4" i="104"/>
  <c r="AD4" i="104"/>
  <c r="AE4" i="104"/>
  <c r="AF4" i="104"/>
  <c r="AG4" i="104"/>
  <c r="AH4" i="104"/>
  <c r="AI4" i="104"/>
  <c r="AJ4" i="104"/>
  <c r="AK4" i="104"/>
  <c r="AL4" i="104"/>
  <c r="C4" i="104"/>
  <c r="E4" i="103"/>
  <c r="F4" i="103"/>
  <c r="G4" i="103"/>
  <c r="H4" i="103"/>
  <c r="I4" i="103"/>
  <c r="J4" i="103"/>
  <c r="K4" i="103"/>
  <c r="L4" i="103"/>
  <c r="M4" i="103"/>
  <c r="N4" i="103"/>
  <c r="O4" i="103"/>
  <c r="P4" i="103"/>
  <c r="Q4" i="103"/>
  <c r="R4" i="103"/>
  <c r="S4" i="103"/>
  <c r="T4" i="103"/>
  <c r="U4" i="103"/>
  <c r="V4" i="103"/>
  <c r="W4" i="103"/>
  <c r="X4" i="103"/>
  <c r="Y4" i="103"/>
  <c r="Z4" i="103"/>
  <c r="AA4" i="103"/>
  <c r="AB4" i="103"/>
  <c r="AC4" i="103"/>
  <c r="AD4" i="103"/>
  <c r="AE4" i="103"/>
  <c r="AF4" i="103"/>
  <c r="AG4" i="103"/>
  <c r="AH4" i="103"/>
  <c r="AI4" i="103"/>
  <c r="AJ4" i="103"/>
  <c r="AK4" i="103"/>
  <c r="AL4" i="103"/>
  <c r="D4" i="103"/>
  <c r="C4" i="103"/>
  <c r="F5" i="101"/>
  <c r="L5" i="101"/>
  <c r="M5" i="101"/>
  <c r="O5" i="101"/>
  <c r="P5" i="101"/>
  <c r="Q5" i="101"/>
  <c r="R5" i="101"/>
  <c r="S5" i="101"/>
  <c r="T5" i="101"/>
  <c r="U5" i="101"/>
  <c r="V5" i="101"/>
  <c r="W5" i="101"/>
  <c r="X5" i="101"/>
  <c r="Y5" i="101"/>
  <c r="Z5" i="101"/>
  <c r="AA5" i="101"/>
  <c r="AB5" i="101"/>
  <c r="AC5" i="101"/>
  <c r="AD5" i="101"/>
  <c r="AE5" i="101"/>
  <c r="AF5" i="101"/>
  <c r="AG5" i="101"/>
  <c r="AH5" i="101"/>
  <c r="AI5" i="101"/>
  <c r="AJ5" i="101"/>
  <c r="AK5" i="101"/>
  <c r="AL5" i="101"/>
  <c r="C5" i="101"/>
  <c r="F4" i="101"/>
  <c r="L4" i="101"/>
  <c r="M4" i="101"/>
  <c r="O4" i="101"/>
  <c r="P4" i="101"/>
  <c r="Q4" i="101"/>
  <c r="R4" i="101"/>
  <c r="S4" i="101"/>
  <c r="T4" i="101"/>
  <c r="U4" i="101"/>
  <c r="V4" i="101"/>
  <c r="W4" i="101"/>
  <c r="X4" i="101"/>
  <c r="Y4" i="101"/>
  <c r="Z4" i="101"/>
  <c r="AA4" i="101"/>
  <c r="AB4" i="101"/>
  <c r="AC4" i="101"/>
  <c r="AD4" i="101"/>
  <c r="AE4" i="101"/>
  <c r="AF4" i="101"/>
  <c r="AG4" i="101"/>
  <c r="AH4" i="101"/>
  <c r="AI4" i="101"/>
  <c r="AJ4" i="101"/>
  <c r="AK4" i="101"/>
  <c r="AL4" i="101"/>
  <c r="C4" i="101"/>
  <c r="D12" i="87"/>
  <c r="E12" i="87"/>
  <c r="F12" i="87"/>
  <c r="G12" i="87"/>
  <c r="H12" i="87"/>
  <c r="I12" i="87"/>
  <c r="J12" i="87"/>
  <c r="K12" i="87"/>
  <c r="L12" i="87"/>
  <c r="M12" i="87"/>
  <c r="N12" i="87"/>
  <c r="O12" i="87"/>
  <c r="P12" i="87"/>
  <c r="Q12" i="87"/>
  <c r="R12" i="87"/>
  <c r="S12" i="87"/>
  <c r="T12" i="87"/>
  <c r="U12" i="87"/>
  <c r="V12" i="87"/>
  <c r="W12" i="87"/>
  <c r="X12" i="87"/>
  <c r="Y12" i="87"/>
  <c r="Z12" i="87"/>
  <c r="AA12" i="87"/>
  <c r="AB12" i="87"/>
  <c r="AC12" i="87"/>
  <c r="AD12" i="87"/>
  <c r="AE12" i="87"/>
  <c r="AF12" i="87"/>
  <c r="AG12" i="87"/>
  <c r="AH12" i="87"/>
  <c r="AI12" i="87"/>
  <c r="AJ12" i="87"/>
  <c r="AK12" i="87"/>
  <c r="AL12" i="87"/>
  <c r="C12" i="87"/>
  <c r="F4" i="100"/>
  <c r="G4" i="100"/>
  <c r="H4" i="100"/>
  <c r="I4" i="100"/>
  <c r="J4" i="100"/>
  <c r="K4" i="100"/>
  <c r="L4" i="100"/>
  <c r="M4" i="100"/>
  <c r="N4" i="100"/>
  <c r="O4" i="100"/>
  <c r="P4" i="100"/>
  <c r="Q4" i="100"/>
  <c r="R4" i="100"/>
  <c r="S4" i="100"/>
  <c r="T4" i="100"/>
  <c r="U4" i="100"/>
  <c r="V4" i="100"/>
  <c r="W4" i="100"/>
  <c r="X4" i="100"/>
  <c r="Y4" i="100"/>
  <c r="Z4" i="100"/>
  <c r="AA4" i="100"/>
  <c r="AB4" i="100"/>
  <c r="AC4" i="100"/>
  <c r="AD4" i="100"/>
  <c r="AE4" i="100"/>
  <c r="AF4" i="100"/>
  <c r="AG4" i="100"/>
  <c r="AH4" i="100"/>
  <c r="AI4" i="100"/>
  <c r="AJ4" i="100"/>
  <c r="AK4" i="100"/>
  <c r="AL4" i="100"/>
  <c r="C23" i="100"/>
  <c r="C27" i="100"/>
  <c r="D23" i="100"/>
  <c r="D27" i="100"/>
  <c r="E23" i="100"/>
  <c r="E27" i="100"/>
  <c r="F23" i="100"/>
  <c r="F27" i="100"/>
  <c r="G23" i="100"/>
  <c r="G27" i="100"/>
  <c r="H23" i="100"/>
  <c r="H27" i="100"/>
  <c r="I23" i="100"/>
  <c r="I27" i="100"/>
  <c r="J23" i="100"/>
  <c r="J27" i="100"/>
  <c r="K23" i="100"/>
  <c r="K27" i="100"/>
  <c r="L23" i="100"/>
  <c r="L27" i="100"/>
  <c r="M23" i="100"/>
  <c r="M27" i="100"/>
  <c r="N23" i="100"/>
  <c r="N27" i="100"/>
  <c r="O23" i="100"/>
  <c r="O27" i="100"/>
  <c r="P23" i="100"/>
  <c r="P27" i="100"/>
  <c r="Q23" i="100"/>
  <c r="Q27" i="100"/>
  <c r="R23" i="100"/>
  <c r="R27" i="100"/>
  <c r="S23" i="100"/>
  <c r="S27" i="100"/>
  <c r="T23" i="100"/>
  <c r="T27" i="100"/>
  <c r="U23" i="100"/>
  <c r="U27" i="100"/>
  <c r="V23" i="100"/>
  <c r="V27" i="100"/>
  <c r="W23" i="100"/>
  <c r="W27" i="100"/>
  <c r="X23" i="100"/>
  <c r="X27" i="100"/>
  <c r="Y23" i="100"/>
  <c r="Y27" i="100"/>
  <c r="Z23" i="100"/>
  <c r="Z27" i="100"/>
  <c r="AA23" i="100"/>
  <c r="AA27" i="100"/>
  <c r="AB23" i="100"/>
  <c r="AB27" i="100"/>
  <c r="AC23" i="100"/>
  <c r="AC27" i="100"/>
  <c r="AD23" i="100"/>
  <c r="AD27" i="100"/>
  <c r="AE23" i="100"/>
  <c r="AE27" i="100"/>
  <c r="AF23" i="100"/>
  <c r="AF27" i="100"/>
  <c r="AG23" i="100"/>
  <c r="AG27" i="100"/>
  <c r="AH23" i="100"/>
  <c r="AH27" i="100"/>
  <c r="AI23" i="100"/>
  <c r="AI27" i="100"/>
  <c r="AJ23" i="100"/>
  <c r="AJ27" i="100"/>
  <c r="AK23" i="100"/>
  <c r="AK27" i="100"/>
  <c r="AL23" i="100"/>
  <c r="AL27" i="100"/>
  <c r="C28" i="100"/>
  <c r="D28" i="100"/>
  <c r="E28" i="100"/>
  <c r="F28" i="100"/>
  <c r="G28" i="100"/>
  <c r="H28" i="100"/>
  <c r="I28" i="100"/>
  <c r="J28" i="100"/>
  <c r="K28" i="100"/>
  <c r="L28" i="100"/>
  <c r="M28" i="100"/>
  <c r="N28" i="100"/>
  <c r="O28" i="100"/>
  <c r="P28" i="100"/>
  <c r="Q28" i="100"/>
  <c r="R28" i="100"/>
  <c r="S28" i="100"/>
  <c r="T28" i="100"/>
  <c r="U28" i="100"/>
  <c r="V28" i="100"/>
  <c r="W28" i="100"/>
  <c r="X28" i="100"/>
  <c r="Y28" i="100"/>
  <c r="Z28" i="100"/>
  <c r="AA28" i="100"/>
  <c r="AB28" i="100"/>
  <c r="AC28" i="100"/>
  <c r="AD28" i="100"/>
  <c r="AE28" i="100"/>
  <c r="AF28" i="100"/>
  <c r="AG28" i="100"/>
  <c r="AH28" i="100"/>
  <c r="AI28" i="100"/>
  <c r="AJ28" i="100"/>
  <c r="AK28" i="100"/>
  <c r="AL28" i="100"/>
  <c r="C29" i="100"/>
  <c r="D29" i="100"/>
  <c r="E29" i="100"/>
  <c r="F29" i="100"/>
  <c r="G29" i="100"/>
  <c r="H29" i="100"/>
  <c r="I29" i="100"/>
  <c r="J29" i="100"/>
  <c r="K29" i="100"/>
  <c r="L29" i="100"/>
  <c r="M29" i="100"/>
  <c r="N29" i="100"/>
  <c r="O29" i="100"/>
  <c r="P29" i="100"/>
  <c r="Q29" i="100"/>
  <c r="R29" i="100"/>
  <c r="S29" i="100"/>
  <c r="T29" i="100"/>
  <c r="U29" i="100"/>
  <c r="V29" i="100"/>
  <c r="W29" i="100"/>
  <c r="X29" i="100"/>
  <c r="Y29" i="100"/>
  <c r="Z29" i="100"/>
  <c r="AA29" i="100"/>
  <c r="AB29" i="100"/>
  <c r="AC29" i="100"/>
  <c r="AD29" i="100"/>
  <c r="AE29" i="100"/>
  <c r="AF29" i="100"/>
  <c r="AG29" i="100"/>
  <c r="AH29" i="100"/>
  <c r="AI29" i="100"/>
  <c r="AJ29" i="100"/>
  <c r="AK29" i="100"/>
  <c r="AL29" i="100"/>
  <c r="C30" i="100"/>
  <c r="D30" i="100"/>
  <c r="E30" i="100"/>
  <c r="F30" i="100"/>
  <c r="G30" i="100"/>
  <c r="H30" i="100"/>
  <c r="I30" i="100"/>
  <c r="J30" i="100"/>
  <c r="K30" i="100"/>
  <c r="L30" i="100"/>
  <c r="M30" i="100"/>
  <c r="N30" i="100"/>
  <c r="O30" i="100"/>
  <c r="P30" i="100"/>
  <c r="Q30" i="100"/>
  <c r="R30" i="100"/>
  <c r="S30" i="100"/>
  <c r="T30" i="100"/>
  <c r="U30" i="100"/>
  <c r="V30" i="100"/>
  <c r="W30" i="100"/>
  <c r="X30" i="100"/>
  <c r="Y30" i="100"/>
  <c r="Z30" i="100"/>
  <c r="AA30" i="100"/>
  <c r="AB30" i="100"/>
  <c r="AC30" i="100"/>
  <c r="AD30" i="100"/>
  <c r="AE30" i="100"/>
  <c r="AF30" i="100"/>
  <c r="AG30" i="100"/>
  <c r="AH30" i="100"/>
  <c r="AI30" i="100"/>
  <c r="AJ30" i="100"/>
  <c r="AK30" i="100"/>
  <c r="AL30" i="100"/>
  <c r="C31" i="100"/>
  <c r="D31" i="100"/>
  <c r="E31" i="100"/>
  <c r="F31" i="100"/>
  <c r="G31" i="100"/>
  <c r="H31" i="100"/>
  <c r="I31" i="100"/>
  <c r="J31" i="100"/>
  <c r="K31" i="100"/>
  <c r="L31" i="100"/>
  <c r="M31" i="100"/>
  <c r="N31" i="100"/>
  <c r="O31" i="100"/>
  <c r="P31" i="100"/>
  <c r="Q31" i="100"/>
  <c r="R31" i="100"/>
  <c r="S31" i="100"/>
  <c r="T31" i="100"/>
  <c r="U31" i="100"/>
  <c r="V31" i="100"/>
  <c r="W31" i="100"/>
  <c r="X31" i="100"/>
  <c r="Y31" i="100"/>
  <c r="Z31" i="100"/>
  <c r="AA31" i="100"/>
  <c r="AB31" i="100"/>
  <c r="AC31" i="100"/>
  <c r="AD31" i="100"/>
  <c r="AE31" i="100"/>
  <c r="AF31" i="100"/>
  <c r="AG31" i="100"/>
  <c r="AH31" i="100"/>
  <c r="AI31" i="100"/>
  <c r="AJ31" i="100"/>
  <c r="AK31" i="100"/>
  <c r="AL31" i="100"/>
  <c r="C32" i="100"/>
  <c r="D32" i="100"/>
  <c r="E32" i="100"/>
  <c r="F32" i="100"/>
  <c r="G32" i="100"/>
  <c r="H32" i="100"/>
  <c r="I32" i="100"/>
  <c r="J32" i="100"/>
  <c r="K32" i="100"/>
  <c r="L32" i="100"/>
  <c r="M32" i="100"/>
  <c r="N32" i="100"/>
  <c r="O32" i="100"/>
  <c r="P32" i="100"/>
  <c r="Q32" i="100"/>
  <c r="R32" i="100"/>
  <c r="S32" i="100"/>
  <c r="T32" i="100"/>
  <c r="U32" i="100"/>
  <c r="V32" i="100"/>
  <c r="W32" i="100"/>
  <c r="X32" i="100"/>
  <c r="Y32" i="100"/>
  <c r="Z32" i="100"/>
  <c r="AA32" i="100"/>
  <c r="AB32" i="100"/>
  <c r="AC32" i="100"/>
  <c r="AD32" i="100"/>
  <c r="AE32" i="100"/>
  <c r="AF32" i="100"/>
  <c r="AG32" i="100"/>
  <c r="AH32" i="100"/>
  <c r="AI32" i="100"/>
  <c r="AJ32" i="100"/>
  <c r="AK32" i="100"/>
  <c r="AL32" i="100"/>
  <c r="C33" i="100"/>
  <c r="D33" i="100"/>
  <c r="E33" i="100"/>
  <c r="F33" i="100"/>
  <c r="G33" i="100"/>
  <c r="H33" i="100"/>
  <c r="I33" i="100"/>
  <c r="J33" i="100"/>
  <c r="K33" i="100"/>
  <c r="L33" i="100"/>
  <c r="M33" i="100"/>
  <c r="N33" i="100"/>
  <c r="O33" i="100"/>
  <c r="P33" i="100"/>
  <c r="Q33" i="100"/>
  <c r="R33" i="100"/>
  <c r="S33" i="100"/>
  <c r="T33" i="100"/>
  <c r="U33" i="100"/>
  <c r="V33" i="100"/>
  <c r="W33" i="100"/>
  <c r="X33" i="100"/>
  <c r="Y33" i="100"/>
  <c r="Z33" i="100"/>
  <c r="AA33" i="100"/>
  <c r="AB33" i="100"/>
  <c r="AC33" i="100"/>
  <c r="AD33" i="100"/>
  <c r="AE33" i="100"/>
  <c r="AF33" i="100"/>
  <c r="AG33" i="100"/>
  <c r="AH33" i="100"/>
  <c r="AI33" i="100"/>
  <c r="AJ33" i="100"/>
  <c r="AK33" i="100"/>
  <c r="AL33" i="100"/>
  <c r="C34" i="100"/>
  <c r="D34" i="100"/>
  <c r="E34" i="100"/>
  <c r="F34" i="100"/>
  <c r="G34" i="100"/>
  <c r="H34" i="100"/>
  <c r="I34" i="100"/>
  <c r="J34" i="100"/>
  <c r="K34" i="100"/>
  <c r="L34" i="100"/>
  <c r="M34" i="100"/>
  <c r="N34" i="100"/>
  <c r="O34" i="100"/>
  <c r="P34" i="100"/>
  <c r="Q34" i="100"/>
  <c r="R34" i="100"/>
  <c r="S34" i="100"/>
  <c r="T34" i="100"/>
  <c r="U34" i="100"/>
  <c r="V34" i="100"/>
  <c r="W34" i="100"/>
  <c r="X34" i="100"/>
  <c r="Y34" i="100"/>
  <c r="Z34" i="100"/>
  <c r="AA34" i="100"/>
  <c r="AB34" i="100"/>
  <c r="AC34" i="100"/>
  <c r="AD34" i="100"/>
  <c r="AE34" i="100"/>
  <c r="AF34" i="100"/>
  <c r="AG34" i="100"/>
  <c r="AH34" i="100"/>
  <c r="AI34" i="100"/>
  <c r="AJ34" i="100"/>
  <c r="AK34" i="100"/>
  <c r="AL34" i="100"/>
  <c r="C35" i="100"/>
  <c r="D35" i="100"/>
  <c r="E35" i="100"/>
  <c r="F35" i="100"/>
  <c r="G35" i="100"/>
  <c r="H35" i="100"/>
  <c r="I35" i="100"/>
  <c r="J35" i="100"/>
  <c r="K35" i="100"/>
  <c r="L35" i="100"/>
  <c r="M35" i="100"/>
  <c r="N35" i="100"/>
  <c r="O35" i="100"/>
  <c r="P35" i="100"/>
  <c r="Q35" i="100"/>
  <c r="R35" i="100"/>
  <c r="S35" i="100"/>
  <c r="T35" i="100"/>
  <c r="U35" i="100"/>
  <c r="V35" i="100"/>
  <c r="W35" i="100"/>
  <c r="X35" i="100"/>
  <c r="Y35" i="100"/>
  <c r="Z35" i="100"/>
  <c r="AA35" i="100"/>
  <c r="AB35" i="100"/>
  <c r="AC35" i="100"/>
  <c r="AD35" i="100"/>
  <c r="AE35" i="100"/>
  <c r="AF35" i="100"/>
  <c r="AG35" i="100"/>
  <c r="AH35" i="100"/>
  <c r="AI35" i="100"/>
  <c r="AJ35" i="100"/>
  <c r="AK35" i="100"/>
  <c r="AL35" i="100"/>
  <c r="C36" i="100"/>
  <c r="D36" i="100"/>
  <c r="E36" i="100"/>
  <c r="F36" i="100"/>
  <c r="G36" i="100"/>
  <c r="H36" i="100"/>
  <c r="I36" i="100"/>
  <c r="J36" i="100"/>
  <c r="K36" i="100"/>
  <c r="L36" i="100"/>
  <c r="M36" i="100"/>
  <c r="N36" i="100"/>
  <c r="O36" i="100"/>
  <c r="P36" i="100"/>
  <c r="Q36" i="100"/>
  <c r="R36" i="100"/>
  <c r="S36" i="100"/>
  <c r="T36" i="100"/>
  <c r="U36" i="100"/>
  <c r="V36" i="100"/>
  <c r="W36" i="100"/>
  <c r="X36" i="100"/>
  <c r="Y36" i="100"/>
  <c r="Z36" i="100"/>
  <c r="AA36" i="100"/>
  <c r="AB36" i="100"/>
  <c r="AC36" i="100"/>
  <c r="AD36" i="100"/>
  <c r="AE36" i="100"/>
  <c r="AF36" i="100"/>
  <c r="AG36" i="100"/>
  <c r="AH36" i="100"/>
  <c r="AI36" i="100"/>
  <c r="AJ36" i="100"/>
  <c r="AK36" i="100"/>
  <c r="AL36" i="100"/>
  <c r="C37" i="100"/>
  <c r="D37" i="100"/>
  <c r="E37" i="100"/>
  <c r="F37" i="100"/>
  <c r="G37" i="100"/>
  <c r="H37" i="100"/>
  <c r="I37" i="100"/>
  <c r="J37" i="100"/>
  <c r="K37" i="100"/>
  <c r="L37" i="100"/>
  <c r="M37" i="100"/>
  <c r="N37" i="100"/>
  <c r="O37" i="100"/>
  <c r="P37" i="100"/>
  <c r="Q37" i="100"/>
  <c r="R37" i="100"/>
  <c r="S37" i="100"/>
  <c r="T37" i="100"/>
  <c r="U37" i="100"/>
  <c r="V37" i="100"/>
  <c r="W37" i="100"/>
  <c r="X37" i="100"/>
  <c r="Y37" i="100"/>
  <c r="Z37" i="100"/>
  <c r="AA37" i="100"/>
  <c r="AB37" i="100"/>
  <c r="AC37" i="100"/>
  <c r="AD37" i="100"/>
  <c r="AE37" i="100"/>
  <c r="AF37" i="100"/>
  <c r="AG37" i="100"/>
  <c r="AH37" i="100"/>
  <c r="AI37" i="100"/>
  <c r="AJ37" i="100"/>
  <c r="AK37" i="100"/>
  <c r="AL37" i="100"/>
  <c r="C38" i="100"/>
  <c r="D38" i="100"/>
  <c r="E38" i="100"/>
  <c r="F38" i="100"/>
  <c r="G38" i="100"/>
  <c r="H38" i="100"/>
  <c r="I38" i="100"/>
  <c r="J38" i="100"/>
  <c r="K38" i="100"/>
  <c r="L38" i="100"/>
  <c r="M38" i="100"/>
  <c r="N38" i="100"/>
  <c r="O38" i="100"/>
  <c r="P38" i="100"/>
  <c r="Q38" i="100"/>
  <c r="R38" i="100"/>
  <c r="S38" i="100"/>
  <c r="T38" i="100"/>
  <c r="U38" i="100"/>
  <c r="V38" i="100"/>
  <c r="W38" i="100"/>
  <c r="X38" i="100"/>
  <c r="Y38" i="100"/>
  <c r="Z38" i="100"/>
  <c r="AA38" i="100"/>
  <c r="AB38" i="100"/>
  <c r="AC38" i="100"/>
  <c r="AD38" i="100"/>
  <c r="AE38" i="100"/>
  <c r="AF38" i="100"/>
  <c r="AG38" i="100"/>
  <c r="AH38" i="100"/>
  <c r="AI38" i="100"/>
  <c r="AJ38" i="100"/>
  <c r="AK38" i="100"/>
  <c r="AL38" i="100"/>
  <c r="C39" i="100"/>
  <c r="D39" i="100"/>
  <c r="E39" i="100"/>
  <c r="F39" i="100"/>
  <c r="G39" i="100"/>
  <c r="H39" i="100"/>
  <c r="I39" i="100"/>
  <c r="J39" i="100"/>
  <c r="K39" i="100"/>
  <c r="L39" i="100"/>
  <c r="M39" i="100"/>
  <c r="N39" i="100"/>
  <c r="O39" i="100"/>
  <c r="P39" i="100"/>
  <c r="Q39" i="100"/>
  <c r="R39" i="100"/>
  <c r="S39" i="100"/>
  <c r="T39" i="100"/>
  <c r="U39" i="100"/>
  <c r="V39" i="100"/>
  <c r="W39" i="100"/>
  <c r="X39" i="100"/>
  <c r="Y39" i="100"/>
  <c r="Z39" i="100"/>
  <c r="AA39" i="100"/>
  <c r="AB39" i="100"/>
  <c r="AC39" i="100"/>
  <c r="AD39" i="100"/>
  <c r="AE39" i="100"/>
  <c r="AF39" i="100"/>
  <c r="AG39" i="100"/>
  <c r="AH39" i="100"/>
  <c r="AI39" i="100"/>
  <c r="AJ39" i="100"/>
  <c r="AK39" i="100"/>
  <c r="AL39" i="100"/>
  <c r="C40" i="100"/>
  <c r="D40" i="100"/>
  <c r="E40" i="100"/>
  <c r="F40" i="100"/>
  <c r="G40" i="100"/>
  <c r="H40" i="100"/>
  <c r="I40" i="100"/>
  <c r="J40" i="100"/>
  <c r="K40" i="100"/>
  <c r="L40" i="100"/>
  <c r="M40" i="100"/>
  <c r="N40" i="100"/>
  <c r="O40" i="100"/>
  <c r="P40" i="100"/>
  <c r="Q40" i="100"/>
  <c r="R40" i="100"/>
  <c r="S40" i="100"/>
  <c r="T40" i="100"/>
  <c r="U40" i="100"/>
  <c r="V40" i="100"/>
  <c r="W40" i="100"/>
  <c r="X40" i="100"/>
  <c r="Y40" i="100"/>
  <c r="Z40" i="100"/>
  <c r="AA40" i="100"/>
  <c r="AB40" i="100"/>
  <c r="AC40" i="100"/>
  <c r="AD40" i="100"/>
  <c r="AE40" i="100"/>
  <c r="AF40" i="100"/>
  <c r="AG40" i="100"/>
  <c r="AH40" i="100"/>
  <c r="AI40" i="100"/>
  <c r="AJ40" i="100"/>
  <c r="AK40" i="100"/>
  <c r="AL40" i="100"/>
  <c r="C41" i="100"/>
  <c r="D41" i="100"/>
  <c r="E41" i="100"/>
  <c r="F41" i="100"/>
  <c r="G41" i="100"/>
  <c r="H41" i="100"/>
  <c r="I41" i="100"/>
  <c r="J41" i="100"/>
  <c r="K41" i="100"/>
  <c r="L41" i="100"/>
  <c r="M41" i="100"/>
  <c r="N41" i="100"/>
  <c r="O41" i="100"/>
  <c r="P41" i="100"/>
  <c r="Q41" i="100"/>
  <c r="R41" i="100"/>
  <c r="S41" i="100"/>
  <c r="T41" i="100"/>
  <c r="U41" i="100"/>
  <c r="V41" i="100"/>
  <c r="W41" i="100"/>
  <c r="X41" i="100"/>
  <c r="Y41" i="100"/>
  <c r="Z41" i="100"/>
  <c r="AA41" i="100"/>
  <c r="AB41" i="100"/>
  <c r="AC41" i="100"/>
  <c r="AD41" i="100"/>
  <c r="AE41" i="100"/>
  <c r="AF41" i="100"/>
  <c r="AG41" i="100"/>
  <c r="AH41" i="100"/>
  <c r="AI41" i="100"/>
  <c r="AJ41" i="100"/>
  <c r="AK41" i="100"/>
  <c r="AL41" i="100"/>
  <c r="AL26" i="100"/>
  <c r="AK26" i="100"/>
  <c r="AJ26" i="100"/>
  <c r="AI26" i="100"/>
  <c r="AH26" i="100"/>
  <c r="AG26" i="100"/>
  <c r="AF26" i="100"/>
  <c r="AE26" i="100"/>
  <c r="AD26" i="100"/>
  <c r="AC26" i="100"/>
  <c r="AB26" i="100"/>
  <c r="AA26" i="100"/>
  <c r="Z26" i="100"/>
  <c r="Y26" i="100"/>
  <c r="X26" i="100"/>
  <c r="W26" i="100"/>
  <c r="V26" i="100"/>
  <c r="U26" i="100"/>
  <c r="T26" i="100"/>
  <c r="S26" i="100"/>
  <c r="R26" i="100"/>
  <c r="Q26" i="100"/>
  <c r="P26" i="100"/>
  <c r="O26" i="100"/>
  <c r="N26" i="100"/>
  <c r="M26" i="100"/>
  <c r="L26" i="100"/>
  <c r="K26" i="100"/>
  <c r="J26" i="100"/>
  <c r="I26" i="100"/>
  <c r="G26" i="100"/>
  <c r="H26" i="100"/>
  <c r="F26" i="100"/>
  <c r="E26" i="100"/>
  <c r="D26" i="100"/>
  <c r="C26" i="100"/>
  <c r="D13" i="98"/>
  <c r="D17" i="98"/>
  <c r="E13" i="98"/>
  <c r="E17" i="98"/>
  <c r="F13" i="98"/>
  <c r="F17" i="98"/>
  <c r="G13" i="98"/>
  <c r="G17" i="98"/>
  <c r="H13" i="98"/>
  <c r="H17" i="98"/>
  <c r="I13" i="98"/>
  <c r="I17" i="98"/>
  <c r="J13" i="98"/>
  <c r="J17" i="98"/>
  <c r="K13" i="98"/>
  <c r="K17" i="98"/>
  <c r="L13" i="98"/>
  <c r="L17" i="98"/>
  <c r="M13" i="98"/>
  <c r="M17" i="98"/>
  <c r="N13" i="98"/>
  <c r="N17" i="98"/>
  <c r="O13" i="98"/>
  <c r="O17" i="98"/>
  <c r="P13" i="98"/>
  <c r="P17" i="98"/>
  <c r="Q13" i="98"/>
  <c r="Q17" i="98"/>
  <c r="R13" i="98"/>
  <c r="R17" i="98"/>
  <c r="S13" i="98"/>
  <c r="S17" i="98"/>
  <c r="T13" i="98"/>
  <c r="T17" i="98"/>
  <c r="U13" i="98"/>
  <c r="U17" i="98"/>
  <c r="V13" i="98"/>
  <c r="V17" i="98"/>
  <c r="W13" i="98"/>
  <c r="W17" i="98"/>
  <c r="X13" i="98"/>
  <c r="X17" i="98"/>
  <c r="Y13" i="98"/>
  <c r="Y17" i="98"/>
  <c r="Z13" i="98"/>
  <c r="Z17" i="98"/>
  <c r="AA13" i="98"/>
  <c r="AA17" i="98"/>
  <c r="AB13" i="98"/>
  <c r="AB17" i="98"/>
  <c r="AC13" i="98"/>
  <c r="AC17" i="98"/>
  <c r="AD13" i="98"/>
  <c r="AD17" i="98"/>
  <c r="AE13" i="98"/>
  <c r="AE17" i="98"/>
  <c r="AF13" i="98"/>
  <c r="AF17" i="98"/>
  <c r="AG13" i="98"/>
  <c r="AG17" i="98"/>
  <c r="AH13" i="98"/>
  <c r="AH17" i="98"/>
  <c r="AI13" i="98"/>
  <c r="AI17" i="98"/>
  <c r="AJ13" i="98"/>
  <c r="AJ17" i="98"/>
  <c r="AK13" i="98"/>
  <c r="AK17" i="98"/>
  <c r="AL13" i="98"/>
  <c r="AL17" i="98"/>
  <c r="D18" i="98"/>
  <c r="E18" i="98"/>
  <c r="F18" i="98"/>
  <c r="G18" i="98"/>
  <c r="H18" i="98"/>
  <c r="I18" i="98"/>
  <c r="J18" i="98"/>
  <c r="K18" i="98"/>
  <c r="L18" i="98"/>
  <c r="M18" i="98"/>
  <c r="N18" i="98"/>
  <c r="O18" i="98"/>
  <c r="P18" i="98"/>
  <c r="Q18" i="98"/>
  <c r="R18" i="98"/>
  <c r="S18" i="98"/>
  <c r="T18" i="98"/>
  <c r="U18" i="98"/>
  <c r="V18" i="98"/>
  <c r="W18" i="98"/>
  <c r="X18" i="98"/>
  <c r="Y18" i="98"/>
  <c r="Z18" i="98"/>
  <c r="AA18" i="98"/>
  <c r="AB18" i="98"/>
  <c r="AC18" i="98"/>
  <c r="AD18" i="98"/>
  <c r="AE18" i="98"/>
  <c r="AF18" i="98"/>
  <c r="AG18" i="98"/>
  <c r="AH18" i="98"/>
  <c r="AI18" i="98"/>
  <c r="AJ18" i="98"/>
  <c r="AK18" i="98"/>
  <c r="AL18" i="98"/>
  <c r="D19" i="98"/>
  <c r="E19" i="98"/>
  <c r="F19" i="98"/>
  <c r="G19" i="98"/>
  <c r="H19" i="98"/>
  <c r="I19" i="98"/>
  <c r="J19" i="98"/>
  <c r="K19" i="98"/>
  <c r="L19" i="98"/>
  <c r="M19" i="98"/>
  <c r="N19" i="98"/>
  <c r="O19" i="98"/>
  <c r="P19" i="98"/>
  <c r="Q19" i="98"/>
  <c r="R19" i="98"/>
  <c r="S19" i="98"/>
  <c r="T19" i="98"/>
  <c r="U19" i="98"/>
  <c r="V19" i="98"/>
  <c r="W19" i="98"/>
  <c r="X19" i="98"/>
  <c r="Y19" i="98"/>
  <c r="Z19" i="98"/>
  <c r="AA19" i="98"/>
  <c r="AB19" i="98"/>
  <c r="AC19" i="98"/>
  <c r="AD19" i="98"/>
  <c r="AE19" i="98"/>
  <c r="AF19" i="98"/>
  <c r="AG19" i="98"/>
  <c r="AH19" i="98"/>
  <c r="AI19" i="98"/>
  <c r="AJ19" i="98"/>
  <c r="AK19" i="98"/>
  <c r="AL19" i="98"/>
  <c r="D20" i="98"/>
  <c r="E20" i="98"/>
  <c r="F20" i="98"/>
  <c r="G20" i="98"/>
  <c r="H20" i="98"/>
  <c r="I20" i="98"/>
  <c r="J20" i="98"/>
  <c r="K20" i="98"/>
  <c r="L20" i="98"/>
  <c r="M20" i="98"/>
  <c r="N20" i="98"/>
  <c r="O20" i="98"/>
  <c r="P20" i="98"/>
  <c r="Q20" i="98"/>
  <c r="R20" i="98"/>
  <c r="S20" i="98"/>
  <c r="T20" i="98"/>
  <c r="U20" i="98"/>
  <c r="V20" i="98"/>
  <c r="W20" i="98"/>
  <c r="X20" i="98"/>
  <c r="Y20" i="98"/>
  <c r="Z20" i="98"/>
  <c r="AA20" i="98"/>
  <c r="AB20" i="98"/>
  <c r="AC20" i="98"/>
  <c r="AD20" i="98"/>
  <c r="AE20" i="98"/>
  <c r="AF20" i="98"/>
  <c r="AG20" i="98"/>
  <c r="AH20" i="98"/>
  <c r="AI20" i="98"/>
  <c r="AJ20" i="98"/>
  <c r="AK20" i="98"/>
  <c r="AL20" i="98"/>
  <c r="D21" i="98"/>
  <c r="E21" i="98"/>
  <c r="F21" i="98"/>
  <c r="G21" i="98"/>
  <c r="H21" i="98"/>
  <c r="I21" i="98"/>
  <c r="J21" i="98"/>
  <c r="K21" i="98"/>
  <c r="L21" i="98"/>
  <c r="M21" i="98"/>
  <c r="N21" i="98"/>
  <c r="O21" i="98"/>
  <c r="P21" i="98"/>
  <c r="Q21" i="98"/>
  <c r="R21" i="98"/>
  <c r="S21" i="98"/>
  <c r="T21" i="98"/>
  <c r="U21" i="98"/>
  <c r="V21" i="98"/>
  <c r="W21" i="98"/>
  <c r="X21" i="98"/>
  <c r="Y21" i="98"/>
  <c r="Z21" i="98"/>
  <c r="AA21" i="98"/>
  <c r="AB21" i="98"/>
  <c r="AC21" i="98"/>
  <c r="AD21" i="98"/>
  <c r="AE21" i="98"/>
  <c r="AF21" i="98"/>
  <c r="AG21" i="98"/>
  <c r="AH21" i="98"/>
  <c r="AI21" i="98"/>
  <c r="AJ21" i="98"/>
  <c r="AK21" i="98"/>
  <c r="AL21" i="98"/>
  <c r="D22" i="98"/>
  <c r="E22" i="98"/>
  <c r="F22" i="98"/>
  <c r="G22" i="98"/>
  <c r="H22" i="98"/>
  <c r="I22" i="98"/>
  <c r="J22" i="98"/>
  <c r="K22" i="98"/>
  <c r="L22" i="98"/>
  <c r="M22" i="98"/>
  <c r="N22" i="98"/>
  <c r="O22" i="98"/>
  <c r="P22" i="98"/>
  <c r="Q22" i="98"/>
  <c r="R22" i="98"/>
  <c r="S22" i="98"/>
  <c r="T22" i="98"/>
  <c r="U22" i="98"/>
  <c r="V22" i="98"/>
  <c r="W22" i="98"/>
  <c r="X22" i="98"/>
  <c r="Y22" i="98"/>
  <c r="Z22" i="98"/>
  <c r="AA22" i="98"/>
  <c r="AB22" i="98"/>
  <c r="AC22" i="98"/>
  <c r="AD22" i="98"/>
  <c r="AE22" i="98"/>
  <c r="AF22" i="98"/>
  <c r="AG22" i="98"/>
  <c r="AH22" i="98"/>
  <c r="AI22" i="98"/>
  <c r="AJ22" i="98"/>
  <c r="AK22" i="98"/>
  <c r="AL22" i="98"/>
  <c r="AL16" i="98"/>
  <c r="AK16" i="98"/>
  <c r="AJ16" i="98"/>
  <c r="AI16" i="98"/>
  <c r="AH16" i="98"/>
  <c r="AG16" i="98"/>
  <c r="AF16" i="98"/>
  <c r="AE16" i="98"/>
  <c r="AD16" i="98"/>
  <c r="AC16" i="98"/>
  <c r="AB16" i="98"/>
  <c r="AA16" i="98"/>
  <c r="Z16" i="98"/>
  <c r="Y16" i="98"/>
  <c r="X16" i="98"/>
  <c r="W16" i="98"/>
  <c r="V16" i="98"/>
  <c r="U16" i="98"/>
  <c r="T16" i="98"/>
  <c r="S16" i="98"/>
  <c r="R16" i="98"/>
  <c r="Q16" i="98"/>
  <c r="P16" i="98"/>
  <c r="O16" i="98"/>
  <c r="N16" i="98"/>
  <c r="M16" i="98"/>
  <c r="L16" i="98"/>
  <c r="K16" i="98"/>
  <c r="J16" i="98"/>
  <c r="I16" i="98"/>
  <c r="H16" i="98"/>
  <c r="G16" i="98"/>
  <c r="F16" i="98"/>
  <c r="E16" i="98"/>
  <c r="D16" i="98"/>
  <c r="C13" i="98"/>
  <c r="C17" i="98"/>
  <c r="C18" i="98"/>
  <c r="C19" i="98"/>
  <c r="C20" i="98"/>
  <c r="C21" i="98"/>
  <c r="C22" i="98"/>
  <c r="C16" i="98"/>
</calcChain>
</file>

<file path=xl/sharedStrings.xml><?xml version="1.0" encoding="utf-8"?>
<sst xmlns="http://schemas.openxmlformats.org/spreadsheetml/2006/main" count="596" uniqueCount="374">
  <si>
    <t>Financieel</t>
  </si>
  <si>
    <t>KPI naam</t>
  </si>
  <si>
    <t>Target</t>
  </si>
  <si>
    <t>ID</t>
  </si>
  <si>
    <t>Sparkline grafiek</t>
  </si>
  <si>
    <t>Category</t>
  </si>
  <si>
    <t>Kritische succesfactoren (KSF)</t>
  </si>
  <si>
    <t>Indicatoren</t>
  </si>
  <si>
    <t>Omzet</t>
  </si>
  <si>
    <t>Bedrijfskosten</t>
  </si>
  <si>
    <t>Brutowinst</t>
  </si>
  <si>
    <t>Nettowinst</t>
  </si>
  <si>
    <t>Brutowinstmarge</t>
  </si>
  <si>
    <t>Nettowinstmarge</t>
  </si>
  <si>
    <t>Omzetgroei</t>
  </si>
  <si>
    <t>Liquiditeitsratio's</t>
  </si>
  <si>
    <t>Current Ratio</t>
  </si>
  <si>
    <t>Quick Ratio</t>
  </si>
  <si>
    <t>Schuldgraad</t>
  </si>
  <si>
    <t>Return on Investment (ROI)</t>
  </si>
  <si>
    <t>Current ratio</t>
  </si>
  <si>
    <t>Quick ratio</t>
  </si>
  <si>
    <t>Kostenstructuur</t>
  </si>
  <si>
    <t>Investeringskasstroom</t>
  </si>
  <si>
    <t>Financieringskasstroom</t>
  </si>
  <si>
    <t>Excel-formule</t>
  </si>
  <si>
    <t>= ((Brutowinst / Omzet) * 100</t>
  </si>
  <si>
    <t>= ((Nettowinst / Omzet) * 100</t>
  </si>
  <si>
    <t>= ((Huidige Omzet - Vorige Omzet) / Vorige Omzet) * 100</t>
  </si>
  <si>
    <t>= Huidige Activa / Huidige Passiva</t>
  </si>
  <si>
    <t>= (Huidige Activa - Voorraden) / Huidige Passiva</t>
  </si>
  <si>
    <t xml:space="preserve">= (Gemiddelde Debiteurensaldo / Dagelijkse Verkoop) </t>
  </si>
  <si>
    <t>= (Gemiddelde Voorraad / Dagelijkse Kostprijs van Verkochte Goederen)</t>
  </si>
  <si>
    <t>= ((Winst bij Verkoop - Kosten van Investering) / Kosten van Investering) * 100</t>
  </si>
  <si>
    <t>= (Specifieke Kosten / Totale Uitgaven) * 100</t>
  </si>
  <si>
    <t>= Netto Operationele Winst + Afschrijvingen + Verandering in Werkkapitaal</t>
  </si>
  <si>
    <t>= Uitgaven voor Kapitaalgoederen + Verkoop van Kapitaalgoederen</t>
  </si>
  <si>
    <t>= Nettowijziging in Schulden en Eigen Vermogen</t>
  </si>
  <si>
    <t>Effectieve marktanalyse en klantsegmentatie om groeikansen te identificeren.</t>
  </si>
  <si>
    <t>Efficiënt voorraadbeheer en kostencontrole in het productieproces.</t>
  </si>
  <si>
    <t>Strategisch prijsbeleid en kostenbeheersing.</t>
  </si>
  <si>
    <t>Liquiditeitsratio's: Actief werkkapitaalbeheer en tijdige inning van debiteuren.</t>
  </si>
  <si>
    <t>Strak debiteurenbeheer en klantrelatiebeheer.</t>
  </si>
  <si>
    <t>Efficiënt voorraadbeheer en snelle omzet van voorraad.</t>
  </si>
  <si>
    <t>Gezond kapitaalstructuurbeheer en beoordeling van financieringsopties.</t>
  </si>
  <si>
    <t>Doelgerichte investeringsstrategieën en projectbeheer.</t>
  </si>
  <si>
    <t>Continue monitoring en optimalisatie van kostenstructuren.</t>
  </si>
  <si>
    <t>Strak financieel beheer en planning van kasstromen.</t>
  </si>
  <si>
    <t>KPI definitie</t>
  </si>
  <si>
    <t>KPI doelstelling</t>
  </si>
  <si>
    <t>MKB Financieel Performance Dashboard Algemeen</t>
  </si>
  <si>
    <t>De procentuele verandering in de totale inkomsten van een bedrijf over een bepaalde periode, meestal jaar-op-jaar.</t>
  </si>
  <si>
    <t>Het percentage van de omzet dat overblijft na aftrek van de directe kosten van de verkochte goederen, waardoor de winstgevendheid van het kernbedrijf wordt gemeten.</t>
  </si>
  <si>
    <t>Het percentage van de omzet dat overblijft als nettowinst na aftrek van alle kosten, inclusief belastingen, waardoor de winstgevendheid van het bedrijf als geheel wordt gemeten.</t>
  </si>
  <si>
    <t>De verhouding tussen kortlopende activa en kortlopende schulden, die de korte-termijnliquiditeit van een bedrijf weergeeft.</t>
  </si>
  <si>
    <t>De verhouding tussen liquide activa (exclusief voorraden) en kortlopende schulden, waardoor een meer conservatieve kijk op liquiditeit ontstaat.</t>
  </si>
  <si>
    <t>Het gemiddelde aantal dagen dat het duurt voordat het bedrijf betaling ontvangt voor geleverde goederen of diensten.</t>
  </si>
  <si>
    <t>Het gemiddelde aantal dagen dat het duurt om de voorraad van een bedrijf te verkopen.</t>
  </si>
  <si>
    <t>De verhouding tussen de totale schulden en het eigen vermogen van het bedrijf, waardoor inzicht ontstaat in de financiële hefboom van het bedrijf.</t>
  </si>
  <si>
    <t>Het percentage dat de winst weergeeft in verhouding tot de kosten van investeringen, waardoor de rendabiliteit van een investering wordt gemeten.</t>
  </si>
  <si>
    <t>Het percentage van de totale uitgaven dat is toegewezen aan verschillende kostenposten, zoals operationele kosten, verkoop- en marketingkosten, en administratieve kosten.</t>
  </si>
  <si>
    <t>De beweging van geld binnen een bedrijf, bestaande uit operationele kasstroom, investeringskasstroom en financieringskasstroom. Het geeft inzicht in de liquiditeitspositie en het vermogen om financiële verplichtingen na te komen.</t>
  </si>
  <si>
    <t>Realiseer een positieve omzetgroei ten opzichte van voorgaande perioden, wat kan wijzen op groeiende marktaandeel, nieuwe klanten of verhoogde verkoop aan bestaande klanten.</t>
  </si>
  <si>
    <t>Streven naar een verbetering van de brutowinstmarge door efficiënter inkoopbeleid, kostenbeheersing in het productieproces en mogelijk prijsdifferentiatie.</t>
  </si>
  <si>
    <t>Realiseer een gezonde nettowinstmarge door kostenbeheersing op alle niveaus van het bedrijf, verbeterde operationele efficiëntie en mogelijkheden voor prijsstelling.</t>
  </si>
  <si>
    <t>Streven naar een current ratio van minstens 1 om de korte-termijnverplichtingen te kunnen dekken.</t>
  </si>
  <si>
    <t>Streven naar een quick ratio van minstens 1 voor een meer conservatieve liquiditeitsmeting.</t>
  </si>
  <si>
    <t>Verkorten van het aantal dagen dat het duurt om betalingen van klanten te ontvangen, wat de liquiditeitspositie verbetert.</t>
  </si>
  <si>
    <t>Minimaliseren van het aantal dagen dat voorraad wordt vastgehouden om de operationele efficiëntie te verhogen en kapitaal vrij te maken.</t>
  </si>
  <si>
    <t>Handhaven van een gezonde balans tussen schulden en eigen vermogen om financiële risico's te beheersen.</t>
  </si>
  <si>
    <t>Realiseren van een positieve ROI, waarbij de winst uit investeringen de kosten overtreft.</t>
  </si>
  <si>
    <t>Optimaliseren van de kostenstructuur door inefficiënties te verminderen en resources effectiever toe te wijzen.</t>
  </si>
  <si>
    <t>Handhaven van een positieve kasstroom om de operationele activiteiten te ondersteunen, investeringen te financieren en schulden af te lossen.</t>
  </si>
  <si>
    <t>Deze doelstellingen kunnen specifiek worden aangepast aan de doelen en strategieën van een individueel bedrijf, maar ze bieden een algemeen kader voor het streven naar financiële gezondheid en prestaties.</t>
  </si>
  <si>
    <t>Het identificeren van de juiste kritische succesfactoren is afhankelijk van de specifieke doelen en omstandigheden van het bedrijf. Deze factoren kunnen variëren afhankelijk van de industrie, marktomstandigheden en de strategische doelstellingen van het bedrijf. Het is belangrijk voor bedrijven om regelmatig hun strategieën en prestaties te evalueren om te bepalen welke factoren het meest kritiek zijn voor hun succes.</t>
  </si>
  <si>
    <t>Grondstoffen</t>
  </si>
  <si>
    <t>Directie productiekosten</t>
  </si>
  <si>
    <t>Directe Arbeidskosten</t>
  </si>
  <si>
    <t>Inkoopkosten</t>
  </si>
  <si>
    <t>Verzekeringskosten voor Inventaris</t>
  </si>
  <si>
    <t>Kosten van subcontracting</t>
  </si>
  <si>
    <t>Onderhoud en reparatie</t>
  </si>
  <si>
    <t>Energiekosten</t>
  </si>
  <si>
    <t>Verzekeringen</t>
  </si>
  <si>
    <t>Belastingen en heffingen</t>
  </si>
  <si>
    <t>Afschrijvingen</t>
  </si>
  <si>
    <t>Training en ontwikkeling</t>
  </si>
  <si>
    <t>Voorraadkosten</t>
  </si>
  <si>
    <t>Financiële kosten</t>
  </si>
  <si>
    <t>Verkoop- en marketingkosten</t>
  </si>
  <si>
    <t>Voorraden</t>
  </si>
  <si>
    <t>Dagen debiteuren</t>
  </si>
  <si>
    <t>Begin debiteurensaldo</t>
  </si>
  <si>
    <t>Eind debiteurensaldo</t>
  </si>
  <si>
    <t>Totala verkopen</t>
  </si>
  <si>
    <t>Aantal dagen in periode</t>
  </si>
  <si>
    <t>Totale schulden</t>
  </si>
  <si>
    <t>Waarde eigen vermogen</t>
  </si>
  <si>
    <t>Een schuldgraad van meer dan 100% geeft aan dat de schulden het eigen vermogen overstijgen. Het interpreteren van de schuldgraad hangt af van de industrie en de financiële gezondheid van het bedrijf.</t>
  </si>
  <si>
    <t>Winst bij verkoop</t>
  </si>
  <si>
    <t>Kosten van investering</t>
  </si>
  <si>
    <t>Loonkosten</t>
  </si>
  <si>
    <t>Huur en vastgoedkosten</t>
  </si>
  <si>
    <t>Transport- en logistieke kosten</t>
  </si>
  <si>
    <t>Telecommunicatiekosten</t>
  </si>
  <si>
    <t>Onderzoek en ontwikkeling (R&amp;D) kosten</t>
  </si>
  <si>
    <t>Reiskosten</t>
  </si>
  <si>
    <t>Juridische kosten</t>
  </si>
  <si>
    <t>Kosten voor Software en Technologie</t>
  </si>
  <si>
    <t>Kostenstructuur (%)</t>
  </si>
  <si>
    <t>Indirecte kosten totaal</t>
  </si>
  <si>
    <t>Algemene en administratieve kosten</t>
  </si>
  <si>
    <t>Efficiëntie</t>
  </si>
  <si>
    <t>Risico en Solvabiliteit</t>
  </si>
  <si>
    <t>Omzetgroei (%)</t>
  </si>
  <si>
    <t>Brutowinstmarge (%)</t>
  </si>
  <si>
    <t>Nettowinstmarge  (%)</t>
  </si>
  <si>
    <t>Current Ratio (#)</t>
  </si>
  <si>
    <t>Quick Ratio (#)</t>
  </si>
  <si>
    <t>Dagen Debiteuren (#)</t>
  </si>
  <si>
    <t>Dagen Voorraad (#)</t>
  </si>
  <si>
    <t>Schuldgraad (%)</t>
  </si>
  <si>
    <t>Return on Investment (ROI) )%)</t>
  </si>
  <si>
    <t>Definitie</t>
  </si>
  <si>
    <t>Uitleg</t>
  </si>
  <si>
    <t>Omzetgroei: De jaarlijkse verandering in de totale inkomsten van het bedrijf.</t>
  </si>
  <si>
    <t>Brutowinstmarge: Het percentage van de omzet dat overblijft na aftrek van de directe kosten van de verkochte goederen of diensten.</t>
  </si>
  <si>
    <t>Nettowinstmarge: Het percentage van de omzet dat overblijft als nettowinst na aftrek van alle kosten, inclusief belastingen.</t>
  </si>
  <si>
    <t>Current Ratio: De verhouding tussen de kortlopende activa en kortlopende schulden, wat de liquiditeitspositie van het bedrijf weergeeft.</t>
  </si>
  <si>
    <t>Quick Ratio: Een meer conservatieve liquiditeitsratio die alleen de meest liquide activa omvat (meestal contanten, kaswaarden en debiteuren) in verhouding tot kortlopende verplichtingen.</t>
  </si>
  <si>
    <t>Dagen Debiteuren: De gemiddelde tijd die het kost om betaling te ontvangen voor geleverde goederen of diensten.</t>
  </si>
  <si>
    <t>Dagen Voorraad: De gemiddelde tijd die het kost om voorraden te verkopen.</t>
  </si>
  <si>
    <t>Schuldgraad: De verhouding tussen de totale schulden en het eigen vermogen van het bedrijf.</t>
  </si>
  <si>
    <t>Return on Investment (ROI): De verhouding tussen de winst en de kosten van investeringen, wat aangeeft hoe efficiënt het bedrijf in staat is om rendement te behalen op geïnvesteerd kapitaal.</t>
  </si>
  <si>
    <t>Kostenstructuur: Het percentage van de totale uitgaven toegewezen aan verschillende kostenposten, zoals operationele kosten, verkoop- en marketingkosten, en administratieve kosten.</t>
  </si>
  <si>
    <t>Kasstroom: Het beheer van de kasstroom is van cruciaal belang. Het omvat de operationele kasstroom, investeringskasstroom en financieringskasstroom.</t>
  </si>
  <si>
    <t>Dagen voorraad</t>
  </si>
  <si>
    <t>Return on investment (ROI)</t>
  </si>
  <si>
    <t>KVG</t>
  </si>
  <si>
    <t>Kosten van verkochte goederen</t>
  </si>
  <si>
    <t>"Kosten van de verkochte goederen" (KVG) omvatten alle directe kosten die direct verband houden met de productie of aanschaf van de goederen die worden verkocht. Deze kosten kunnen variëren afhankelijk van het type bedrijf en de aard van de goederen die worden geproduceerd of verhandeld.</t>
  </si>
  <si>
    <t>Grondstoffen: De kosten van de materialen die worden gebruikt bij de productie van goederen.</t>
  </si>
  <si>
    <t>Directe Arbeidskosten: De kosten van arbeid die direct betrokken is bij het productieproces. Dit omvat lonen en salarissen van werknemers die direct aan de productie werken.</t>
  </si>
  <si>
    <t>Directe Productiekosten: Andere kosten die rechtstreeks verband houden met de productie, zoals elektriciteit, brandstof en machineonderhoud.</t>
  </si>
  <si>
    <t>Inkoopkosten: De kosten van het aanschaffen van goederen die voor verkoop zijn bedoeld, inclusief eventuele verzend- en invoerrechten.</t>
  </si>
  <si>
    <t>Vervaardigingskosten: De totale kosten die verband houden met het maken van een product, inclusief grondstoffen, directe arbeid en directe productiekosten.</t>
  </si>
  <si>
    <t>Werk in Uitvoering (WIP): Als een bedrijf producten produceert die nog niet zijn voltooid, kan de waarde van de onvoltooide producten als KVG worden beschouwd.</t>
  </si>
  <si>
    <t>Verzekeringskosten voor Inventaris: Kosten die verband houden met het verzekeren van de inventaris en goederen tegen risico's zoals diefstal, brand of schade.</t>
  </si>
  <si>
    <t>Kosten van Subcontracting: Indien van toepassing, kunnen de kosten van het uitbesteden van bepaalde productieprocessen worden opgenomen.</t>
  </si>
  <si>
    <t>Directe Productiekosten</t>
  </si>
  <si>
    <t>Vervaardigingskosten</t>
  </si>
  <si>
    <t>Werk in Uitvoering (WIP)</t>
  </si>
  <si>
    <t>Kosten van Subcontracting</t>
  </si>
  <si>
    <t>Het is belangrijk op te merken dat de specifieke componenten van KVG kunnen variëren afhankelijk van het type bedrijf en de boekhoudpraktijken die worden gevolgd. Bij het opstellen van financiële overzichten is het essentieel dat alle relevante kosten worden opgenomen om een nauwkeurige berekening van de brutowinst te verkrijgen.</t>
  </si>
  <si>
    <t>"Kosten van de verkochte goederen" (KVG) omvatten alle directe kosten die direct verband houden met de productie of aanschaf van de goederen die worden verkocht. Deze kosten kunnen variëren afhankelijk van het type bedrijf en de aard van de goederen die worden geproduceerd of verhandeld</t>
  </si>
  <si>
    <t xml:space="preserve">Indirecte kosten, ook wel bekend als operationele kosten of overheadkosten, zijn kosten die niet direct toewijsbaar zijn aan een specifiek product of dienst. Deze kosten dragen bij aan de algemene bedrijfsvoering en worden vaak gedeeld over meerdere afdelingen of activiteiten. </t>
  </si>
  <si>
    <t>Het is belangrijk om te begrijpen dat de specifieke indirecte kosten kunnen variëren afhankelijk van het type bedrijf, de industrie en de geografische locatie. Bij het analyseren van de financiën is het cruciaal om alle relevante indirecte kosten op te nemen om een nauwkeurig beeld te krijgen van de totale bedrijfskosten.</t>
  </si>
  <si>
    <t>Kantoorbenodigdheden en -apparatuur</t>
  </si>
  <si>
    <t>Salarissen van administratief personeel</t>
  </si>
  <si>
    <t>Huur van kantoorruimte</t>
  </si>
  <si>
    <t>Diensten zoals boekhouding, juridisch advies en IT-ondersteuning</t>
  </si>
  <si>
    <t>Verkoop- en Marketingkosten:</t>
  </si>
  <si>
    <t>Reclame- en promotiekosten</t>
  </si>
  <si>
    <t>Salarissen van verkoop- en marketingpersoneel</t>
  </si>
  <si>
    <t>Reiskosten voor verkoopmedewerkers</t>
  </si>
  <si>
    <t>Kosten van beurzen en evenementen</t>
  </si>
  <si>
    <t>Gas- en waterrekeningen</t>
  </si>
  <si>
    <t>Bedrijfsverzekeringen (bijv. aansprakelijkheidsverzekering, eigendomsverzekering)</t>
  </si>
  <si>
    <t>Werknemersverzekeringen (bijv. ziektekostenverzekering, arbeidsongeschiktheidsverzekering)</t>
  </si>
  <si>
    <t>Gemeentelijke belastingen</t>
  </si>
  <si>
    <t>Bedrijfsbelastingen</t>
  </si>
  <si>
    <t>Eventuele andere heffingen die van toepassing zijn op het bedrijf</t>
  </si>
  <si>
    <t>Kosten voor opleiding en bijscholing van personeel</t>
  </si>
  <si>
    <t>Kosten voor telefoons, internet en andere communicatiediensten</t>
  </si>
  <si>
    <t>Kosten gerelateerd aan voorraadbeheer, zoals opslag en magazijnkosten</t>
  </si>
  <si>
    <t>Rente op leningen</t>
  </si>
  <si>
    <t>Bankkosten en transactiekosten</t>
  </si>
  <si>
    <t>Algemene en Administratieve Kosten (A&amp;A)</t>
  </si>
  <si>
    <t>Onderhoud en Reparatie</t>
  </si>
  <si>
    <t>Belastingen en Heffingen</t>
  </si>
  <si>
    <t>Training en Ontwikkeling</t>
  </si>
  <si>
    <t>Financiële Kosten</t>
  </si>
  <si>
    <t>Omzet: Identificeer de totale inkomsten gegenereerd door de verkoop van goederen of diensten gedurende een bepaalde periode.</t>
  </si>
  <si>
    <t>Kosten: Tel alle kosten op die verband houden met de productie of aanschaf van de verkochte goederen, inclusief kostprijs, indirecte kosten en andere operationele uitgaven.</t>
  </si>
  <si>
    <t>Brutowinst: Bereken de brutowinst door de kosten af te trekken van de omzet.</t>
  </si>
  <si>
    <t>Bedrijfskosten: Trek de operationele kosten, zoals algemene en administratieve kosten, marketingkosten, afschrijvingen en andere indirecte kosten, af van de brutowinst.</t>
  </si>
  <si>
    <t>Nettowinst: Trek de belastingen af van de operationele winst om de nettowinst te verkrijgen.</t>
  </si>
  <si>
    <t>Kosten</t>
  </si>
  <si>
    <t>Salarissen en lonen van werknemers</t>
  </si>
  <si>
    <t>Kosten voor advertenties, promoties en marketingactiviteiten</t>
  </si>
  <si>
    <t>Verzekeringen en belastingen</t>
  </si>
  <si>
    <t>Diensten zoals boekhouding en juridisch advies</t>
  </si>
  <si>
    <t>Elektriciteits- en gasrekeningen</t>
  </si>
  <si>
    <t>Brandstofkosten</t>
  </si>
  <si>
    <t>Onderhoud van bedrijfsvoertuigen</t>
  </si>
  <si>
    <t>Verzendkosten</t>
  </si>
  <si>
    <t>Afschrijving van activa zoals machines, voertuigen en computers</t>
  </si>
  <si>
    <t>Kosten voor training en bijscholing van personeel</t>
  </si>
  <si>
    <t>Kosten voor het ontwikkelen van nieuwe producten of diensten</t>
  </si>
  <si>
    <t>Kosten voor zakelijke reizen en accommodaties</t>
  </si>
  <si>
    <t>Kosten voor juridisch advies en eventuele juridische procedures</t>
  </si>
  <si>
    <t>Licentiekosten voor bedrijfssoftware</t>
  </si>
  <si>
    <t>Onderhoud van IT-infrastructuur</t>
  </si>
  <si>
    <t>Huur en Vastgoedkosten</t>
  </si>
  <si>
    <t>Marketing- en Reclamekosten</t>
  </si>
  <si>
    <t>Administratie- en Algemene Kosten</t>
  </si>
  <si>
    <t>Transport- en Logistieke Kosten</t>
  </si>
  <si>
    <t>Afschrijvingen en Amortisatie</t>
  </si>
  <si>
    <t>Opleidings- en Ontwikkelingskosten</t>
  </si>
  <si>
    <t>Onderzoek en Ontwikkeling (R&amp;D) Kosten</t>
  </si>
  <si>
    <t>Juridische Kosten</t>
  </si>
  <si>
    <t>Huur/onderhoud van kantoorruimte, magazijnen of productiefaciliteiten</t>
  </si>
  <si>
    <t>Kasstroom</t>
  </si>
  <si>
    <t>Onderhoud/reparaties van apparatuur en machines</t>
  </si>
  <si>
    <t>Groen: &gt; 8%
Geel: 5% - 8%
Rood: &lt; 5%</t>
  </si>
  <si>
    <t>Groen: &gt; 25%
Geel: 10% - 25%
Rood: &lt; 10%</t>
  </si>
  <si>
    <t>Groen: &gt; 15%
Geel: 10% - 15%
Rood: &lt; 10%</t>
  </si>
  <si>
    <t>Groen: &lt; 30 
Geel: 30 -   40
Rood:  &gt; 40</t>
  </si>
  <si>
    <t>Groen: &lt; 45 
Geel: 45 -   60
Rood:  &gt; 60</t>
  </si>
  <si>
    <t>Groen: &lt; 25%
Geel: 25% - 50%
Rood: &gt; 50%</t>
  </si>
  <si>
    <t>Voorbeelden realistische targets</t>
  </si>
  <si>
    <t>Omzetgroei: 8-10% jaarlijkse groei.</t>
  </si>
  <si>
    <t>Brutowinstmarge: Streven naar een brutowinstmarge van 30% of meer.</t>
  </si>
  <si>
    <t>Nettowinstmarge: Streven naar een nettowinstmarge van 15% of meer.</t>
  </si>
  <si>
    <t>Current Ratio: Handhaven van een current ratio boven 1,5.</t>
  </si>
  <si>
    <t>Quick Ratio: Handhaven van een quick ratio boven 1.</t>
  </si>
  <si>
    <t>Dagen Debiteuren: Streven naar een gemiddelde inningstermijn van 30 dagen of minder.</t>
  </si>
  <si>
    <t>Dagen Voorraad: Streven naar een gemiddelde omloopsnelheid van 45 dagen of minder.</t>
  </si>
  <si>
    <t>Schuldgraad: Houden aan een schuldgraad van 50% of minder.</t>
  </si>
  <si>
    <t>Return on Investment (ROI): Doel van 15-20% ROI op investeringen.</t>
  </si>
  <si>
    <t>Kostenstructuur: Streven naar een koststructuur waarin operationele kosten niet meer dan 70% van de omzet bedragen.</t>
  </si>
  <si>
    <t>Een positieve operationele kasstroom wordt vaak nagestreefd, omdat dit aangeeft dat het bedrijf in staat is om voldoende contant geld te genereren uit zijn kernactiviteiten.
Een operationele kasstroom die voldoende is om de lopende bedrijfskosten, schuldenbetalingen en investeringen te dekken, is een positief teken.
Specifieke targets kunnen variëren, maar het doel is meestal om een stabiele en voorspelbare kasstroom te handhaven om de bedrijfscontinuïteit te waarborgen.</t>
  </si>
  <si>
    <t>Doelen voor de investeringskasstroom zijn afhankelijk van de fase van de levenscyclus van het bedrijf en de noodzaak van kapitaalinvesteringen.
In sommige gevallen kan het doel zijn om investeringen te financieren met interne middelen om de noodzaak van externe financiering te verminderen.
Het streven naar een evenwicht tussen investeringen in groei en het behoud van financiële gezondheid is belangrijk.</t>
  </si>
  <si>
    <t>Een negatieve financieringskasstroom kan optreden bij het aangaan van schulden of het uitgeven van aandelen, terwijl een positieve financieringskasstroom kan optreden bij het aflossen van schulden of het terugkopen van aandelen.
Doelen kunnen gericht zijn op het handhaven van een evenwichtige financieringsstructuur en het minimaliseren van financieringskosten.
Het vermijden van overmatige afhankelijkheid van externe financiering kan ook een doelstelling zijn.</t>
  </si>
  <si>
    <t xml:space="preserve">Omzet </t>
  </si>
  <si>
    <t xml:space="preserve">Kosten verkochte goederen (KVG) totaal </t>
  </si>
  <si>
    <t xml:space="preserve">Indirecte kosten totaal </t>
  </si>
  <si>
    <t xml:space="preserve">Aantal klanten </t>
  </si>
  <si>
    <t xml:space="preserve">Brutowinst </t>
  </si>
  <si>
    <t xml:space="preserve">Nettowinst (voor belasting) </t>
  </si>
  <si>
    <t xml:space="preserve">Brutowinstmarge </t>
  </si>
  <si>
    <t xml:space="preserve">Nettowinstmarge </t>
  </si>
  <si>
    <t xml:space="preserve">Transactiewaarde per klant </t>
  </si>
  <si>
    <t>Auto Calculatie</t>
  </si>
  <si>
    <t>Handmatige invoer</t>
  </si>
  <si>
    <t>Invoer instructie:</t>
  </si>
  <si>
    <t>Prestatie-Indicatoren</t>
  </si>
  <si>
    <t>1. Gemiddelde debiteurensaldo</t>
  </si>
  <si>
    <t>2. Totale verkopen per dag</t>
  </si>
  <si>
    <t>Auto invoer (werkblad 2)</t>
  </si>
  <si>
    <t>Auto invoer (werkblad 3)</t>
  </si>
  <si>
    <t>Huidige Activa (kas, kortlopende beleggingen)</t>
  </si>
  <si>
    <t>Huidige Passiva (kortlopende leningen en schulden, leverancierskrediet)</t>
  </si>
  <si>
    <t>Een Quick Ratio boven 1 geeft aan dat het bedrijf in staat is om aan zijn kortlopende verplichtingen te voldoen met liquide activa (exclusief voorraden). Een hogere Quick Ratio wordt over het algemeen als gunstig beschouwd omdat het aangeeft dat het bedrijf voldoende liquide middelen heeft om zijn verplichtingen op korte termijn te dekken.</t>
  </si>
  <si>
    <t>Een current ratio boven 1 geeft aan dat het bedrijf in staat is om zijn kortlopende verplichtingen te dekken met zijn huidige activa. Een ratio van 1,5 suggereert dat het bedrijf €1,50 aan huidige activa heeft voor elke €1,00 aan huidige passiva. Over het algemeen wordt een current ratio boven 1 als gunstig beschouwd, omdat het aangeeft dat het bedrijf voldoende middelen heeft om aan zijn korte termijnverplichtingen te voldoen.</t>
  </si>
  <si>
    <t xml:space="preserve">
De KPI "Transactiewaarde per klant" meet het gemiddelde bedrag dat een klant besteedt tijdens een enkele transactie. Deze KPI is van belang om de gemiddelde waarde van individuele klanttransacties te begrijpen en is relevant voor bedrijven die zich richten op het vergroten van de omzet per klant.</t>
  </si>
  <si>
    <t>= Totaalbedrag aan transacties / Aantal klanten</t>
  </si>
  <si>
    <t>Verhogen van de gemiddelde transactiewaarde</t>
  </si>
  <si>
    <t>Dit kan de algehele omzet en winstgevendheid vergroten zonder de noodzaak van het aantrekken van nieuwe klanten</t>
  </si>
  <si>
    <t>Streef naar een jaarlijkse groei van 5-10%. Dit kan afhankelijk zijn van de industrie en concurrentie.</t>
  </si>
  <si>
    <t>Deze targets zijn indicatief en bedoeld als algemene richtlijnen. Het is essentieel dat bedrijven hun eigen prestaties analyseren, rekening houden met marktomstandigheden en concurrentie, en hun targets aanpassen aan hun specifieke omstandigheden. Regelmatige monitoring en aanpassing van doelen op basis van prestatieanalyse zijn belangrijk voor het succes van de strategieën gericht op de transactiewaarde per klant.</t>
  </si>
  <si>
    <t>Operationele kasstroom</t>
  </si>
  <si>
    <t>Netto-inkomsten</t>
  </si>
  <si>
    <t>Veranderingen in werkkapitaal</t>
  </si>
  <si>
    <t>Belastingen betaald</t>
  </si>
  <si>
    <t>Nettowinst op investeringen</t>
  </si>
  <si>
    <t>Nettoschuldverandering</t>
  </si>
  <si>
    <t>Uitgegeven aandelen</t>
  </si>
  <si>
    <t>Dividenduitkeringen</t>
  </si>
  <si>
    <t>Kasuitgaven X</t>
  </si>
  <si>
    <t>Kastuitgaven Y</t>
  </si>
  <si>
    <t>Kasuitgaven Z</t>
  </si>
  <si>
    <t>Kasontvangst A</t>
  </si>
  <si>
    <t>Totale uitgaven 
(KVG totaal + Indirecte kosten totaal)</t>
  </si>
  <si>
    <t>Kosten van de verkochte goederen (KVG) totaal</t>
  </si>
  <si>
    <t>Nettowinstmarge (%)</t>
  </si>
  <si>
    <t>Current ratio (#)</t>
  </si>
  <si>
    <t>Quick ratio (#)</t>
  </si>
  <si>
    <t>= (Totale Schulden / Eigen Vermogen) * 100</t>
  </si>
  <si>
    <t>Return on Investment (ROI) (%)</t>
  </si>
  <si>
    <r>
      <t xml:space="preserve">Operationele Kasstroom ( </t>
    </r>
    <r>
      <rPr>
        <sz val="11"/>
        <color theme="1"/>
        <rFont val="Calibri"/>
        <family val="2"/>
      </rPr>
      <t xml:space="preserve">€ </t>
    </r>
    <r>
      <rPr>
        <sz val="9.35"/>
        <color theme="1"/>
        <rFont val="Verdana"/>
        <family val="2"/>
      </rPr>
      <t>)</t>
    </r>
  </si>
  <si>
    <t>Investeringskasstroom ( € )</t>
  </si>
  <si>
    <t>Financieringskasstroom ( € )</t>
  </si>
  <si>
    <t>Transactiewaarde per klant ( € )</t>
  </si>
  <si>
    <t>Groen: &gt; 1.5
Geel: 1 -  1.5
Rood:  &lt; 1</t>
  </si>
  <si>
    <t>Groen: &gt; 1
Geel: 0.5 -  1
Rood:  &lt; 0.5</t>
  </si>
  <si>
    <t>3. Gemiddeld Dagen Debiteuren</t>
  </si>
  <si>
    <t>4. Uiteindelijk Dagen Debiteuren</t>
  </si>
  <si>
    <t>Gemiddelde voorraad</t>
  </si>
  <si>
    <t>1. Kosten verkochte goederen per dag</t>
  </si>
  <si>
    <t>2. Dagen voorraad</t>
  </si>
  <si>
    <t>Totale kostprijs verkochten goederen per maand</t>
  </si>
  <si>
    <t>Groen: &gt; 20%
Geel: 10% - 20%
Rood: &lt; 10%</t>
  </si>
  <si>
    <t>Omzetgroei per kwartaal</t>
  </si>
  <si>
    <t>Q1 2023</t>
  </si>
  <si>
    <t>Q2 2023</t>
  </si>
  <si>
    <t>Q3 2023</t>
  </si>
  <si>
    <t>Q4 2023</t>
  </si>
  <si>
    <t>Q1 2024</t>
  </si>
  <si>
    <t>Q2 2024</t>
  </si>
  <si>
    <t>Q3 2024</t>
  </si>
  <si>
    <t>Q4 2024</t>
  </si>
  <si>
    <t>Q1 2025</t>
  </si>
  <si>
    <t>Q2 2025</t>
  </si>
  <si>
    <t>Q3 2025</t>
  </si>
  <si>
    <t>Q4 2025</t>
  </si>
  <si>
    <t>Omzet Dec 22</t>
  </si>
  <si>
    <t>YTD 2023</t>
  </si>
  <si>
    <t>YTD 2024</t>
  </si>
  <si>
    <t>YTD 2025</t>
  </si>
  <si>
    <t>Omzetgroei YTD</t>
  </si>
  <si>
    <t>Omzetgroei per maand</t>
  </si>
  <si>
    <t>Omzet per kwartaal</t>
  </si>
  <si>
    <t>Omzet YTD 2023</t>
  </si>
  <si>
    <t>Omzet YTD 2024</t>
  </si>
  <si>
    <t>Omzet kwartaal Q4 2022</t>
  </si>
  <si>
    <t>Omzet YTD 2022</t>
  </si>
  <si>
    <t>Omzet YTD 2025</t>
  </si>
  <si>
    <t>Belangrijke functies:</t>
  </si>
  <si>
    <r>
      <rPr>
        <b/>
        <sz val="12"/>
        <color theme="1"/>
        <rFont val="Calibri"/>
        <family val="2"/>
        <scheme val="minor"/>
      </rPr>
      <t>4. Invoer winstmarges:</t>
    </r>
    <r>
      <rPr>
        <sz val="12"/>
        <color theme="1"/>
        <rFont val="Calibri"/>
        <family val="2"/>
        <scheme val="minor"/>
      </rPr>
      <t xml:space="preserve">
Hier kunnen gebruikers de winstmarges per product, dienst of als totaal invoeren. Dit werkblad is cruciaal voor het analyseren van de winstgevendheid op verschillende niveaus en het identificeren van gebieden voor mogelijke verbetering.</t>
    </r>
  </si>
  <si>
    <r>
      <rPr>
        <b/>
        <sz val="12"/>
        <color theme="1"/>
        <rFont val="Calibri"/>
        <family val="2"/>
        <scheme val="minor"/>
      </rPr>
      <t>5. Invoer Liquiditeitsratio's:</t>
    </r>
    <r>
      <rPr>
        <sz val="12"/>
        <color theme="1"/>
        <rFont val="Calibri"/>
        <family val="2"/>
        <scheme val="minor"/>
      </rPr>
      <t xml:space="preserve">
Dit werkblad stelt gebruikers in staat om de liquiditeitsratio's van het bedrijf in te voeren, zoals de current ratio en quick ratio. Deze ratio's bieden inzicht in de liquiditeitspositie en het vermogen van het bedrijf om aan kortlopende verplichtingen te voldoen.</t>
    </r>
  </si>
  <si>
    <r>
      <rPr>
        <b/>
        <sz val="12"/>
        <color theme="1"/>
        <rFont val="Calibri"/>
        <family val="2"/>
        <scheme val="minor"/>
      </rPr>
      <t>6. Invoer dagen debiteuren:</t>
    </r>
    <r>
      <rPr>
        <sz val="12"/>
        <color theme="1"/>
        <rFont val="Calibri"/>
        <family val="2"/>
        <scheme val="minor"/>
      </rPr>
      <t xml:space="preserve">
Hier kunnen ondernemers de gemiddelde dagen invoeren die het duurt voordat klanten hun openstaande facturen betalen. Het geeft inzicht in het debiteurenbeheer en de cashflow-impact van openstaande vorderingen.</t>
    </r>
  </si>
  <si>
    <r>
      <rPr>
        <b/>
        <sz val="12"/>
        <color theme="1"/>
        <rFont val="Calibri"/>
        <family val="2"/>
        <scheme val="minor"/>
      </rPr>
      <t>7. Invoer dagen voorraad:</t>
    </r>
    <r>
      <rPr>
        <sz val="12"/>
        <color theme="1"/>
        <rFont val="Calibri"/>
        <family val="2"/>
        <scheme val="minor"/>
      </rPr>
      <t xml:space="preserve">
Voor het vastleggen van de gemiddelde dagen die nodig zijn om de voorraad te verkopen. Dit werkblad helpt bij het beheren van voorraadniveaus en optimaliseren van de cashflow.</t>
    </r>
  </si>
  <si>
    <r>
      <rPr>
        <b/>
        <sz val="12"/>
        <color theme="1"/>
        <rFont val="Calibri"/>
        <family val="2"/>
        <scheme val="minor"/>
      </rPr>
      <t>8. Invoer schulden:</t>
    </r>
    <r>
      <rPr>
        <sz val="12"/>
        <color theme="1"/>
        <rFont val="Calibri"/>
        <family val="2"/>
        <scheme val="minor"/>
      </rPr>
      <t xml:space="preserve">
Gebruikers kunnen hier de gegevens invoeren met betrekking tot de verplichtingen en schulden van het bedrijf. Dit werkblad biedt inzicht in de kortlopende en langlopende schulden, waardoor een compleet beeld ontstaat van de financiële verplichtingen.</t>
    </r>
  </si>
  <si>
    <r>
      <rPr>
        <b/>
        <sz val="12"/>
        <color theme="1"/>
        <rFont val="Calibri"/>
        <family val="2"/>
        <scheme val="minor"/>
      </rPr>
      <t>9. Invoer ROI:</t>
    </r>
    <r>
      <rPr>
        <sz val="12"/>
        <color theme="1"/>
        <rFont val="Calibri"/>
        <family val="2"/>
        <scheme val="minor"/>
      </rPr>
      <t xml:space="preserve">
Hier kunnen ondernemers gegevens invoeren met betrekking tot investeringen en de resulterende rendementen. Dit werkblad helpt bij het evalueren van de effectiviteit van investeringen en het nemen van weloverwogen beslissingen.</t>
    </r>
  </si>
  <si>
    <r>
      <rPr>
        <b/>
        <sz val="12"/>
        <color theme="1"/>
        <rFont val="Calibri"/>
        <family val="2"/>
        <scheme val="minor"/>
      </rPr>
      <t>10. Kasstromen:</t>
    </r>
    <r>
      <rPr>
        <sz val="12"/>
        <color theme="1"/>
        <rFont val="Calibri"/>
        <family val="2"/>
        <scheme val="minor"/>
      </rPr>
      <t xml:space="preserve">
Dit werkblad biedt een gedetailleerde analyse van de kasstromen, zowel inkomsten als uitgaven. Het is essentieel voor het begrijpen van de geldbewegingen binnen het bedrijf en het waarborgen van een gezonde liquiditeitspositie.</t>
    </r>
  </si>
  <si>
    <r>
      <rPr>
        <b/>
        <sz val="12"/>
        <color theme="1"/>
        <rFont val="Calibri"/>
        <family val="2"/>
        <scheme val="minor"/>
      </rPr>
      <t>11. Definities:</t>
    </r>
    <r>
      <rPr>
        <sz val="12"/>
        <color theme="1"/>
        <rFont val="Calibri"/>
        <family val="2"/>
        <scheme val="minor"/>
      </rPr>
      <t xml:space="preserve">
Het werkblad Definities bevat verklaringen en definities van financiële termen die worden gebruikt in het dashboard. Dit helpt bij het waarborgen van consistentie en begrip van de financiële gegevens die worden ingevoerd en geanalyseerd.</t>
    </r>
  </si>
  <si>
    <r>
      <rPr>
        <b/>
        <sz val="12"/>
        <color theme="1"/>
        <rFont val="Calibri"/>
        <family val="2"/>
        <scheme val="minor"/>
      </rPr>
      <t>2. Invoer KVG:</t>
    </r>
    <r>
      <rPr>
        <sz val="12"/>
        <color theme="1"/>
        <rFont val="Calibri"/>
        <family val="2"/>
        <scheme val="minor"/>
      </rPr>
      <t xml:space="preserve">
Hier kunnen gebruikers de maandelijkse kosten, variabele uitgaven en grondstoffen invoeren die van invloed zijn op de operationele kostenstructuur. Dit werkblad biedt een gedetailleerd inzicht in de financiële elementen die van invloed zijn op de winstgevendheid.</t>
    </r>
  </si>
  <si>
    <r>
      <rPr>
        <b/>
        <sz val="12"/>
        <color theme="1"/>
        <rFont val="Calibri"/>
        <family val="2"/>
        <scheme val="minor"/>
      </rPr>
      <t>3. Invoer indirecte kosten:</t>
    </r>
    <r>
      <rPr>
        <sz val="12"/>
        <color theme="1"/>
        <rFont val="Calibri"/>
        <family val="2"/>
        <scheme val="minor"/>
      </rPr>
      <t xml:space="preserve">
Het werkblad voor de invoer van indirecte kosten is bedoeld voor het vastleggen van kosten die niet direct kunnen worden toegewezen aan een specifiek product of dienst. Dit omvat overheadkosten en andere indirecte uitgaven die van invloed zijn op de algehele bedrijfsresultaten.</t>
    </r>
  </si>
  <si>
    <r>
      <rPr>
        <b/>
        <sz val="12"/>
        <color theme="1"/>
        <rFont val="Calibri"/>
        <family val="2"/>
        <scheme val="minor"/>
      </rPr>
      <t>1. KPI dashboard maand:</t>
    </r>
    <r>
      <rPr>
        <sz val="12"/>
        <color theme="1"/>
        <rFont val="Calibri"/>
        <family val="2"/>
        <scheme val="minor"/>
      </rPr>
      <t xml:space="preserve">
Dit werkblad biedt een maandelijks overzicht van de belangrijkste prestatie-indicatoren (KPI's) die cruciaal zijn voor de financiële gezondheid van het MKB-bedrijf.</t>
    </r>
  </si>
  <si>
    <r>
      <rPr>
        <b/>
        <sz val="12"/>
        <color theme="1"/>
        <rFont val="Calibri"/>
        <family val="2"/>
        <scheme val="minor"/>
      </rPr>
      <t>SMART Financiele KPI database:</t>
    </r>
    <r>
      <rPr>
        <sz val="12"/>
        <color theme="1"/>
        <rFont val="Calibri"/>
        <family val="2"/>
        <scheme val="minor"/>
      </rPr>
      <t xml:space="preserve">
Uitleg van alle specifieke prestatie-indicatoren die gebruikt worden.</t>
    </r>
  </si>
  <si>
    <t xml:space="preserve">MKB Financieel Performance Dashboard </t>
  </si>
  <si>
    <t>Introductie:</t>
  </si>
  <si>
    <t>Doelstelling</t>
  </si>
  <si>
    <r>
      <rPr>
        <b/>
        <sz val="12"/>
        <rFont val="Calibri"/>
        <family val="2"/>
        <scheme val="minor"/>
      </rPr>
      <t>Aandacht is het startpunt voor verandering:</t>
    </r>
    <r>
      <rPr>
        <sz val="12"/>
        <color theme="1"/>
        <rFont val="Calibri"/>
        <family val="2"/>
        <scheme val="minor"/>
      </rPr>
      <t xml:space="preserve">
Welkom bij het MKB Financieel Performance Dashboard. Dit Excel-bestand "MKB financieel performance dashboard"  is ontworpen voor het beheer van de financiële performance van MKB-bedrijven. Dit veelzijdige spreadsheet is ontwikkeld om ondernemers te ondersteunen bij het effectief monitoren en beheren van hun financiën door middel van een aantal geselecteerde kritische prestatie indicatoren (KPI's). 
Dit Excel-bestand biedt een gestructureerde en allesomvattende aanpak voor het volgen van de financiële gezondheid van uw MKB-bedrijf. Met meerdere werkbladen die zijn ontworpen voor specifieke financiële aspecten, kunnen ondernemers eenvoudig cruciale gegevens beheren en analyseren.
Laat je inspireren en maak handig gebruik van de beschikbare sjablonen om moeiteloos resultaten te verzamelen, rapporteren, evalueren en presenteren. Deze Excel-file is een waardevolle bron om je te helpen bij het optimaliseren van prestaties en het nemen van datagestuurde beslissingen.</t>
    </r>
  </si>
  <si>
    <r>
      <rPr>
        <b/>
        <sz val="12"/>
        <color theme="1"/>
        <rFont val="Calibri"/>
        <family val="2"/>
        <scheme val="minor"/>
      </rPr>
      <t>Van overzicht naar inzicht:</t>
    </r>
    <r>
      <rPr>
        <sz val="12"/>
        <color theme="1"/>
        <rFont val="Calibri"/>
        <family val="2"/>
        <scheme val="minor"/>
      </rPr>
      <t xml:space="preserve">
Het doel van het MKB Financieel Performance Dashboard is ondernemers te begeleiden en te motiveren bij de implementatie van een financieel performance management dashboard. Ontdek de meerwaarde van meetgegevens en leer hoe je specifieke zakelijke informatie kunt benutten als een integraal onderdeel van voortdurende verbeteringen en het behalen van succes. Belangrijk is hierbij te benadrukken dat de kracht van meten niet alleen schuilt in de resultaten van de prestatie-indicatoren, maar vooral in de evaluatie en discussie over deze resultaten.</t>
    </r>
  </si>
  <si>
    <t>Desktop applicatie</t>
  </si>
  <si>
    <r>
      <rPr>
        <b/>
        <sz val="12"/>
        <color theme="1"/>
        <rFont val="Calibri"/>
        <family val="2"/>
        <scheme val="minor"/>
      </rPr>
      <t>Eenvoud en toepasbaar:</t>
    </r>
    <r>
      <rPr>
        <sz val="12"/>
        <color theme="1"/>
        <rFont val="Calibri"/>
        <family val="2"/>
        <scheme val="minor"/>
      </rPr>
      <t xml:space="preserve">
Voor het implementeren van een performance management dashboard zijn er veel software oplossingen. Omdat ik van mening ben dat je met standaard desktopapplicaties een professioneel performance dashboard kunt implementeren is dat mijn uitgangspunt geweest bij het ontwikkelen van dit dashboard.</t>
    </r>
  </si>
  <si>
    <t>Gebruik Excel-bestand:</t>
  </si>
  <si>
    <r>
      <rPr>
        <b/>
        <sz val="12"/>
        <color theme="1"/>
        <rFont val="Calibri"/>
        <family val="2"/>
        <scheme val="minor"/>
      </rPr>
      <t>Direct aan de slag met basiskennis Excel:</t>
    </r>
    <r>
      <rPr>
        <sz val="12"/>
        <color theme="1"/>
        <rFont val="Calibri"/>
        <family val="2"/>
        <scheme val="minor"/>
      </rPr>
      <t xml:space="preserve">
Voor het gebruik van dit document is basis kennis van Excel ruim voldoende om direct aan de slag te gaan. Het volledige Excel-bestand bestaat uit verschillende werkbladen. Neem de tijd om alles rustig te bekijken en ontdek de mogelijkheden van de verschillende templates, tabellen en voorbeelden.
Tip 1: Werk altijd vanuit een copy van het originele bestand wat je hebt gedownload. Op deze manier beschik je altijd over een volledig functionerende versie indien je "geheel per ongeluk natuurlijk" een keer een formule of instelling laat verdwijnen.
Tip 2: Kies bij het opzetten van een dashboard voor prestatie-indicatoren die goed aansluiten bij de visie, missie en strategische thema's van de organisatie. Focus op de belangrijkste prioriteiten en beperk het aantal prestatie-indicatoren wat je periodiek gaat monitoren. 
Tip 3: Vul regelmatig uw financiële gegevens in op de respectievelijke werkbladen.
Tip 4: Analyseer de gegenereerde overzichten en grafieken om trends en patronen te identificeren.
Tip 5: Stel realistische doelen op basis van de bevindingen en pas uw bedrijfsstrategie aan indien nodig.
Dit Excel-bestand is een krachtige tool om grip te krijgen op de financiële aspecten van uw MKB-bedrijf. Ontdek de voordelen van gestroomlijnd financieel management en maak weloverwogen beslissingen voor de groei van uw onderneming.</t>
    </r>
  </si>
  <si>
    <t>Klantenservice:</t>
  </si>
  <si>
    <t>Over mij:</t>
  </si>
  <si>
    <r>
      <rPr>
        <b/>
        <sz val="12"/>
        <color theme="1"/>
        <rFont val="Calibri"/>
        <family val="2"/>
        <scheme val="minor"/>
      </rPr>
      <t xml:space="preserve">Vragen | Feedback | Tips:
</t>
    </r>
    <r>
      <rPr>
        <sz val="12"/>
        <color theme="1"/>
        <rFont val="Calibri"/>
        <family val="2"/>
        <scheme val="minor"/>
      </rPr>
      <t xml:space="preserve">
Deze versie van het MKB Financieel Performance Dashboard is volledig gratis te gebruiken. Hoewel ik de werkbladen zorgvuldig heb getest, bestaat de mogelijkheid dat bepaalde berekeningen of opmaak niet correct functioneren. Als je hier iets opmerkt, waardeer ik het zeer als je mij hiervan op de hoogte stelt via e-mail op bas@detalentengids.nl.
</t>
    </r>
    <r>
      <rPr>
        <b/>
        <sz val="12"/>
        <color theme="1"/>
        <rFont val="Calibri"/>
        <family val="2"/>
        <scheme val="minor"/>
      </rPr>
      <t xml:space="preserve">Voor aanvullend betaald advies op maat:
</t>
    </r>
    <r>
      <rPr>
        <sz val="12"/>
        <color theme="1"/>
        <rFont val="Calibri"/>
        <family val="2"/>
        <scheme val="minor"/>
      </rPr>
      <t xml:space="preserve">
Indien iets onduidelijk is of als je specifieke vragen hebt over het gebruik van prestatie-indicatoren in jouw project, organisatie of bedrijf, nodig ik je uit om contact met mij op te nemen. Ik sta klaar om je te assisteren bij het optimaal benutten van de mogelijkheden van prestatie-indicatoren. Raadpleeg mijn website voor een overzicht van de actuele tarieven: https://detalentengids.nl/tarieven.
Uiteraard ben je ook van harte welkom om vrijblijvend telefonisch contact op te nemen voor een kennismakingsgesprek. Tijdens dit gesprek kunnen we samen bekijken of er mogelijkheden zijn om iets voor elkaar te betekenen.
</t>
    </r>
    <r>
      <rPr>
        <b/>
        <sz val="12"/>
        <color theme="1"/>
        <rFont val="Calibri"/>
        <family val="2"/>
        <scheme val="minor"/>
      </rPr>
      <t xml:space="preserve">Contactdetails:
</t>
    </r>
    <r>
      <rPr>
        <sz val="12"/>
        <color theme="1"/>
        <rFont val="Calibri"/>
        <family val="2"/>
        <scheme val="minor"/>
      </rPr>
      <t xml:space="preserve">Telefeoon: +31 (6) 25180542. 
E-mail: bas@detalentengids.nl
</t>
    </r>
  </si>
  <si>
    <r>
      <rPr>
        <b/>
        <sz val="12"/>
        <color theme="1"/>
        <rFont val="Calibri"/>
        <family val="2"/>
        <scheme val="minor"/>
      </rPr>
      <t>Een korte kennismaking:</t>
    </r>
    <r>
      <rPr>
        <sz val="12"/>
        <color theme="1"/>
        <rFont val="Calibri"/>
        <family val="2"/>
        <scheme val="minor"/>
      </rPr>
      <t xml:space="preserve">
Mijn naam is Bas Michielsen en ik werk al ruim 24 jaar als kwaliteitsmanagement consultant in de Life Sciences sector. Naast projecten voor grote internationale organisaties werk ik ook graag samen met MKB-bedrijven omdat daar nu eenmaal nog vele mooie verbeteringen zijn te realiseren. Voor een volledig beeld over de projecten waar ik aan werk en/of gewerkt heb stel ik voor dat we elkaar ontmoeten op LinkedIn. Mijn profiel is altijd up-to-date dus wie weet ontmoeten we elkaar daar.
Met dit MKB Financieel Performance Dashboard heb ik mijn kennis en ervaring samengebracht met als doel dit te delen met organisaties en professionals. Ik hoop dat de informatie, voorbeelden en templates een antwoord geven op jullie specifieke vragen. 
Succes en voorval veel plezier!
Bas Michielsen
Adviesbureau Levenskunst - website www.detalentengids.nl</t>
    </r>
  </si>
  <si>
    <t>1. Financieel Performance board "Maandrapportage MKB"</t>
  </si>
  <si>
    <t>2. Invoer 'kosten van verkochte goederen'</t>
  </si>
  <si>
    <t>3. Invoer indirecte kosten</t>
  </si>
  <si>
    <t>4. Invoer winstmarges</t>
  </si>
  <si>
    <t>5. Invoer liquiditeitsratio's</t>
  </si>
  <si>
    <t>6. Invoer dagen debiteuren</t>
  </si>
  <si>
    <t>7. Invoer dagen voorraad</t>
  </si>
  <si>
    <t>8. Invoer schuldgraad</t>
  </si>
  <si>
    <t>9. Invoer ROI</t>
  </si>
  <si>
    <t>10. Kasstromen</t>
  </si>
  <si>
    <t>Afhankelijk van uw specifieke situatie kunnen aanpassingen aan de voorgestelde adviezen nodig zijn. Zorg ervoor dat u de adviezen aanpast aan de unieke kenmerken en behoeften van uw onderneming.</t>
  </si>
  <si>
    <t>Creative commons:</t>
  </si>
  <si>
    <t>CC BY-SA 4.0 AKTE</t>
  </si>
  <si>
    <t>Naamsvermelding-GelijkDelen 4.0 Internationaal</t>
  </si>
  <si>
    <t>Door het gebruik van dit rapport erkent u deze disclaimer en gaat u akkoord met de voorwaarden die hierin zijn uiteengezet. Raadpleeg gekwalificeerde professionals voor advies op maat voor uw specifieke situatie.</t>
  </si>
  <si>
    <t>1.   Algemeen karakter:</t>
  </si>
  <si>
    <t>2.   Veranderende omstandigheden:</t>
  </si>
  <si>
    <t>3.   Geen vervanging van professioneel advies:</t>
  </si>
  <si>
    <t>4.   Eigen verantwoordelijkheid:</t>
  </si>
  <si>
    <t>5.   Aanpassingen noodzakelijk:</t>
  </si>
  <si>
    <t>6.   Intellectueel eigendom:</t>
  </si>
  <si>
    <t>Dit document is uitsluitend bedoeld voor informatieve doeleinden en biedt algemene richtlijnen op basis van beschikbare gegevens en expertise op het moment van publicatie. Houd rekening met de volgende punten bij het gebruik van dit rapport:</t>
  </si>
  <si>
    <t>Omdat zakelijke omstandigheden en regelgeving voortdurend veranderen, kan de informatie in dit document verouderen. Het is raadzaam om de relevantie van de adviezen te verifiëren in overeenstemming met de actuele situatie.</t>
  </si>
  <si>
    <t>Dit document vervangt niet het advies van gekwalificeerde professionals, zoals juridisch, financieel of zakelijk adviseurs. Het is raadzaam om altijd gespecialiseerd advies in te winnen voordat belangrijke beslissingen worden genomen.</t>
  </si>
  <si>
    <t>Het gebruik van de informatie in dit document is geheel op eigen risico. De auteurs en uitgevers zijn niet aansprakelijk voor eventuele schade of verliezen die voortvloeien uit het directe of indirecte gebruik van de verstrekte informatie.</t>
  </si>
  <si>
    <t>Disclaimer</t>
  </si>
  <si>
    <t>Dit document heeft een algemeen karakter en is mogelijk niet volledig afgestemd op de specifieke omstandigheden van uw situatie. De informatie en/of producten worden aangeboden zonder enige vorm van garantie en of aanspraak op juistheid.</t>
  </si>
  <si>
    <t xml:space="preserve"> Wij behouden ons het recht voor om deze materialen te wijzigen, te verwijderen of opnieuw te plaatsen zonder enige voorafgaande mededeling. </t>
  </si>
  <si>
    <t>Adviesbureau Levenskunst streeft naar een correct en volledig document. Mocht ondanks deze inspanningen de informatie van of de inhoud in dit document onvolledig en of onjuist zijn, dan kunnen wij daarvoor geen aansprakelijkheid aanvaarden.</t>
  </si>
  <si>
    <t>Bezoek de website www.detalentengids.nl voor nog meer interessante informatie, downloads en inspiratie.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</si>
</sst>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_([$€-2]\ * #,##0_);_([$€-2]\ * \(#,##0\);_([$€-2]\ * &quot;-&quot;_);_(@_)"/>
    <numFmt numFmtId="165" formatCode="_([$€-2]\ * #,##0_);_([$€-2]\ * \(#,##0\);_([$€-2]\ * &quot;-&quot;??_);_(@_)"/>
    <numFmt numFmtId="166" formatCode="0.0"/>
  </numFmts>
  <fonts count="31" x14ac:knownFonts="1">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4"/>
      <color theme="1"/>
      <name val="Verdana"/>
    </font>
    <font>
      <sz val="11"/>
      <color theme="1"/>
      <name val="Calibri"/>
      <family val="2"/>
      <scheme val="minor"/>
    </font>
    <font>
      <b/>
      <sz val="14"/>
      <color theme="1"/>
      <name val="Verdana"/>
    </font>
    <font>
      <b/>
      <sz val="12"/>
      <color theme="1"/>
      <name val="Calibri"/>
      <family val="2"/>
      <scheme val="minor"/>
    </font>
    <font>
      <b/>
      <sz val="9"/>
      <color theme="0"/>
      <name val="Calibri"/>
      <family val="2"/>
      <scheme val="minor"/>
    </font>
    <font>
      <sz val="12"/>
      <color theme="1" tint="0.34998626667073579"/>
      <name val="Calibri"/>
      <family val="2"/>
      <scheme val="minor"/>
    </font>
    <font>
      <sz val="20"/>
      <color theme="1" tint="0.34998626667073579"/>
      <name val="Calibri"/>
      <family val="2"/>
      <scheme val="minor"/>
    </font>
    <font>
      <sz val="10"/>
      <color theme="1" tint="0.34998626667073579"/>
      <name val="Cambria"/>
      <family val="2"/>
      <scheme val="major"/>
    </font>
    <font>
      <sz val="24"/>
      <color theme="4" tint="-0.499984740745262"/>
      <name val="Cambria"/>
      <family val="2"/>
      <scheme val="major"/>
    </font>
    <font>
      <sz val="11"/>
      <color theme="1"/>
      <name val="Verdana"/>
      <family val="2"/>
    </font>
    <font>
      <b/>
      <sz val="12"/>
      <color theme="0"/>
      <name val="Verdana"/>
      <family val="2"/>
    </font>
    <font>
      <sz val="24"/>
      <color rgb="FFFFFFFF"/>
      <name val="Calibri"/>
      <family val="2"/>
      <scheme val="minor"/>
    </font>
    <font>
      <b/>
      <sz val="12"/>
      <color theme="0"/>
      <name val="Calibri"/>
      <family val="2"/>
      <scheme val="minor"/>
    </font>
    <font>
      <sz val="18"/>
      <color theme="0"/>
      <name val="Calibri"/>
      <family val="2"/>
      <scheme val="minor"/>
    </font>
    <font>
      <sz val="18"/>
      <color theme="1"/>
      <name val="Calibri"/>
      <family val="2"/>
      <scheme val="minor"/>
    </font>
    <font>
      <b/>
      <sz val="10"/>
      <color theme="0" tint="-0.499984740745262"/>
      <name val="Calibri"/>
      <family val="2"/>
      <scheme val="minor"/>
    </font>
    <font>
      <sz val="10"/>
      <color theme="0" tint="-0.499984740745262"/>
      <name val="Calibri"/>
      <family val="2"/>
      <scheme val="minor"/>
    </font>
    <font>
      <sz val="11"/>
      <color theme="1"/>
      <name val="Calibri"/>
      <family val="2"/>
    </font>
    <font>
      <sz val="9.35"/>
      <color theme="1"/>
      <name val="Verdana"/>
      <family val="2"/>
    </font>
    <font>
      <sz val="8"/>
      <name val="Calibri"/>
      <family val="2"/>
      <scheme val="minor"/>
    </font>
    <font>
      <b/>
      <sz val="28"/>
      <color theme="0"/>
      <name val="Calibri"/>
      <family val="2"/>
      <scheme val="minor"/>
    </font>
    <font>
      <b/>
      <sz val="12"/>
      <name val="Calibri"/>
      <family val="2"/>
      <scheme val="minor"/>
    </font>
    <font>
      <u/>
      <sz val="14"/>
      <color theme="10"/>
      <name val="Calibri"/>
      <family val="2"/>
      <scheme val="minor"/>
    </font>
    <font>
      <sz val="22"/>
      <color theme="1"/>
      <name val="Calibri"/>
      <family val="2"/>
      <scheme val="minor"/>
    </font>
    <font>
      <u/>
      <sz val="22"/>
      <color theme="10"/>
      <name val="Calibri"/>
      <family val="2"/>
      <scheme val="minor"/>
    </font>
    <font>
      <b/>
      <sz val="20"/>
      <color theme="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7"/>
        <bgColor theme="7"/>
      </patternFill>
    </fill>
    <fill>
      <patternFill patternType="solid">
        <fgColor theme="3" tint="-0.499984740745262"/>
        <bgColor indexed="64"/>
      </patternFill>
    </fill>
    <fill>
      <patternFill patternType="solid">
        <fgColor theme="3" tint="0.79998168889431442"/>
        <bgColor indexed="64"/>
      </patternFill>
    </fill>
    <fill>
      <patternFill patternType="solid">
        <fgColor rgb="FF0F243E"/>
        <bgColor rgb="FF000000"/>
      </patternFill>
    </fill>
    <fill>
      <patternFill patternType="solid">
        <fgColor theme="0" tint="-0.34998626667073579"/>
        <bgColor indexed="64"/>
      </patternFill>
    </fill>
    <fill>
      <patternFill patternType="solid">
        <fgColor theme="4" tint="-0.499984740745262"/>
        <bgColor indexed="64"/>
      </patternFill>
    </fill>
    <fill>
      <patternFill patternType="solid">
        <fgColor rgb="FF002060"/>
        <bgColor indexed="64"/>
      </patternFill>
    </fill>
    <fill>
      <patternFill patternType="solid">
        <fgColor theme="9" tint="0.79998168889431442"/>
        <bgColor indexed="64"/>
      </patternFill>
    </fill>
    <fill>
      <patternFill patternType="solid">
        <fgColor theme="6" tint="0.79998168889431442"/>
        <bgColor indexed="64"/>
      </patternFill>
    </fill>
  </fills>
  <borders count="20">
    <border>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thin">
        <color auto="1"/>
      </left>
      <right style="thin">
        <color auto="1"/>
      </right>
      <top style="thin">
        <color auto="1"/>
      </top>
      <bottom style="thin">
        <color auto="1"/>
      </bottom>
      <diagonal/>
    </border>
    <border>
      <left/>
      <right/>
      <top/>
      <bottom style="medium">
        <color theme="0"/>
      </bottom>
      <diagonal/>
    </border>
    <border>
      <left/>
      <right style="thin">
        <color theme="0"/>
      </right>
      <top/>
      <bottom/>
      <diagonal/>
    </border>
    <border>
      <left style="thin">
        <color theme="0"/>
      </left>
      <right style="thin">
        <color theme="0"/>
      </right>
      <top/>
      <bottom/>
      <diagonal/>
    </border>
    <border>
      <left style="thin">
        <color auto="1"/>
      </left>
      <right/>
      <top style="thin">
        <color auto="1"/>
      </top>
      <bottom style="thin">
        <color auto="1"/>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bottom/>
      <diagonal/>
    </border>
    <border>
      <left/>
      <right/>
      <top/>
      <bottom style="dashed">
        <color theme="1" tint="0.34998626667073579"/>
      </bottom>
      <diagonal/>
    </border>
    <border>
      <left style="thin">
        <color theme="0"/>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8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9" fillId="10" borderId="9">
      <alignment horizontal="center" vertical="center"/>
    </xf>
    <xf numFmtId="9" fontId="10" fillId="0" borderId="10">
      <alignment horizontal="left" vertical="center" indent="2"/>
    </xf>
    <xf numFmtId="5" fontId="11" fillId="0" borderId="11">
      <alignment horizontal="center" vertical="center"/>
    </xf>
    <xf numFmtId="0" fontId="12" fillId="0" borderId="0" applyFill="0" applyBorder="0">
      <alignment vertical="center"/>
    </xf>
    <xf numFmtId="0" fontId="1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98">
    <xf numFmtId="0" fontId="0" fillId="0" borderId="0" xfId="0"/>
    <xf numFmtId="0" fontId="5" fillId="0" borderId="0" xfId="0" applyFont="1" applyAlignment="1">
      <alignment horizontal="left" vertical="center"/>
    </xf>
    <xf numFmtId="0" fontId="7" fillId="0" borderId="0" xfId="0" applyFont="1" applyAlignment="1">
      <alignment horizontal="left" vertical="center"/>
    </xf>
    <xf numFmtId="0" fontId="14" fillId="0" borderId="0" xfId="0" applyFont="1" applyAlignment="1">
      <alignment horizontal="left" vertical="center"/>
    </xf>
    <xf numFmtId="0" fontId="14" fillId="0" borderId="4" xfId="0" applyFont="1" applyBorder="1" applyAlignment="1">
      <alignment horizontal="left"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164" fontId="0" fillId="7" borderId="4" xfId="0" applyNumberFormat="1" applyFill="1" applyBorder="1"/>
    <xf numFmtId="0" fontId="14" fillId="0" borderId="4" xfId="0" quotePrefix="1" applyFont="1" applyBorder="1" applyAlignment="1">
      <alignment horizontal="left" vertical="center" wrapText="1"/>
    </xf>
    <xf numFmtId="0" fontId="14" fillId="4" borderId="0" xfId="0" applyFont="1" applyFill="1" applyAlignment="1">
      <alignment horizontal="left" vertical="top" wrapText="1"/>
    </xf>
    <xf numFmtId="0" fontId="0" fillId="0" borderId="0" xfId="0" applyAlignment="1">
      <alignment vertical="top" wrapText="1"/>
    </xf>
    <xf numFmtId="164" fontId="0" fillId="7" borderId="4" xfId="0" applyNumberFormat="1" applyFill="1" applyBorder="1" applyAlignment="1">
      <alignment vertical="top" wrapText="1"/>
    </xf>
    <xf numFmtId="165" fontId="0" fillId="7" borderId="4" xfId="0" applyNumberFormat="1" applyFill="1" applyBorder="1" applyAlignment="1">
      <alignment vertical="top" wrapText="1"/>
    </xf>
    <xf numFmtId="1" fontId="0" fillId="7" borderId="4" xfId="0" applyNumberFormat="1" applyFill="1" applyBorder="1" applyAlignment="1">
      <alignment horizontal="center" vertical="center" wrapText="1"/>
    </xf>
    <xf numFmtId="9" fontId="0" fillId="7" borderId="4" xfId="0" applyNumberFormat="1" applyFill="1" applyBorder="1" applyAlignment="1">
      <alignment horizontal="center" vertical="top" wrapText="1"/>
    </xf>
    <xf numFmtId="9" fontId="0" fillId="7" borderId="4" xfId="0" applyNumberFormat="1" applyFill="1" applyBorder="1" applyAlignment="1">
      <alignment horizontal="center" vertical="center" wrapText="1"/>
    </xf>
    <xf numFmtId="0" fontId="19" fillId="0" borderId="0" xfId="0" applyFont="1"/>
    <xf numFmtId="0" fontId="19" fillId="0" borderId="0" xfId="0" applyFont="1" applyAlignment="1">
      <alignment vertical="center" wrapText="1"/>
    </xf>
    <xf numFmtId="0" fontId="18" fillId="6" borderId="1" xfId="0" applyFont="1" applyFill="1" applyBorder="1" applyAlignment="1">
      <alignment horizontal="center"/>
    </xf>
    <xf numFmtId="0" fontId="18" fillId="6" borderId="1" xfId="0" applyFont="1" applyFill="1" applyBorder="1" applyAlignment="1">
      <alignment vertical="center" wrapText="1"/>
    </xf>
    <xf numFmtId="0" fontId="18" fillId="6" borderId="1" xfId="0" applyFont="1" applyFill="1" applyBorder="1"/>
    <xf numFmtId="0" fontId="18" fillId="0" borderId="1" xfId="0" applyFont="1" applyBorder="1" applyAlignment="1">
      <alignment horizontal="center" vertical="center"/>
    </xf>
    <xf numFmtId="0" fontId="18" fillId="6" borderId="2" xfId="0" applyFont="1" applyFill="1" applyBorder="1" applyAlignment="1">
      <alignment vertical="center" wrapText="1"/>
    </xf>
    <xf numFmtId="0" fontId="18" fillId="6" borderId="1" xfId="0" applyFont="1" applyFill="1" applyBorder="1" applyAlignment="1">
      <alignment wrapText="1"/>
    </xf>
    <xf numFmtId="0" fontId="18" fillId="2" borderId="1" xfId="0" applyFont="1" applyFill="1" applyBorder="1" applyAlignment="1">
      <alignment wrapText="1"/>
    </xf>
    <xf numFmtId="9" fontId="18" fillId="3" borderId="1" xfId="0" applyNumberFormat="1" applyFont="1" applyFill="1" applyBorder="1" applyAlignment="1">
      <alignment horizontal="center" vertical="center"/>
    </xf>
    <xf numFmtId="9" fontId="18" fillId="0" borderId="1" xfId="0" applyNumberFormat="1" applyFont="1" applyBorder="1" applyAlignment="1">
      <alignment horizontal="center" vertical="center"/>
    </xf>
    <xf numFmtId="9" fontId="0" fillId="7" borderId="4" xfId="0" applyNumberFormat="1" applyFill="1" applyBorder="1"/>
    <xf numFmtId="0" fontId="20" fillId="4" borderId="4" xfId="0" applyFont="1" applyFill="1" applyBorder="1" applyAlignment="1">
      <alignment horizontal="center" vertical="center"/>
    </xf>
    <xf numFmtId="0" fontId="21" fillId="4" borderId="4" xfId="0" applyFont="1" applyFill="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2" fontId="0" fillId="7" borderId="4" xfId="0" applyNumberFormat="1" applyFill="1" applyBorder="1" applyAlignment="1">
      <alignment horizontal="center" vertical="center" wrapText="1"/>
    </xf>
    <xf numFmtId="0" fontId="17" fillId="11" borderId="4" xfId="0" applyFont="1" applyFill="1" applyBorder="1" applyAlignment="1">
      <alignment horizontal="center"/>
    </xf>
    <xf numFmtId="17" fontId="17" fillId="11" borderId="4" xfId="0" applyNumberFormat="1" applyFont="1" applyFill="1" applyBorder="1" applyAlignment="1">
      <alignment horizontal="center" vertical="center" wrapText="1"/>
    </xf>
    <xf numFmtId="0" fontId="0" fillId="9" borderId="8" xfId="0" applyFill="1" applyBorder="1" applyAlignment="1">
      <alignment vertical="top" wrapText="1"/>
    </xf>
    <xf numFmtId="0" fontId="17" fillId="11" borderId="8" xfId="0" applyFont="1" applyFill="1" applyBorder="1" applyAlignment="1">
      <alignment vertical="top" wrapText="1"/>
    </xf>
    <xf numFmtId="0" fontId="8" fillId="9" borderId="4" xfId="0" applyFont="1" applyFill="1" applyBorder="1" applyAlignment="1">
      <alignment vertical="top" wrapText="1"/>
    </xf>
    <xf numFmtId="0" fontId="0" fillId="9" borderId="4" xfId="0" applyFill="1" applyBorder="1" applyAlignment="1">
      <alignment vertical="top" wrapText="1"/>
    </xf>
    <xf numFmtId="0" fontId="14" fillId="0" borderId="4" xfId="0" applyFont="1" applyBorder="1" applyAlignment="1">
      <alignment horizontal="center" vertical="center" wrapText="1"/>
    </xf>
    <xf numFmtId="0" fontId="14" fillId="0" borderId="12" xfId="0" applyFont="1" applyBorder="1" applyAlignment="1">
      <alignment horizontal="center" vertical="center" wrapText="1"/>
    </xf>
    <xf numFmtId="0" fontId="0" fillId="9" borderId="4" xfId="0" applyFill="1" applyBorder="1" applyAlignment="1">
      <alignment horizontal="right" vertical="top" wrapText="1"/>
    </xf>
    <xf numFmtId="0" fontId="0" fillId="9" borderId="8" xfId="0" applyFill="1" applyBorder="1" applyAlignment="1">
      <alignment horizontal="right" vertical="top" wrapText="1"/>
    </xf>
    <xf numFmtId="0" fontId="0" fillId="9" borderId="8" xfId="0" applyFill="1" applyBorder="1" applyAlignment="1">
      <alignment horizontal="right" vertical="top"/>
    </xf>
    <xf numFmtId="0" fontId="17" fillId="11" borderId="4" xfId="0" applyFont="1" applyFill="1" applyBorder="1" applyAlignment="1">
      <alignment horizontal="center" vertical="center" wrapText="1"/>
    </xf>
    <xf numFmtId="0" fontId="0" fillId="9" borderId="4" xfId="0" applyFill="1" applyBorder="1" applyAlignment="1">
      <alignment horizontal="right" vertical="top"/>
    </xf>
    <xf numFmtId="0" fontId="8" fillId="9" borderId="4" xfId="0" applyFont="1" applyFill="1" applyBorder="1" applyAlignment="1">
      <alignment horizontal="left" vertical="top" wrapText="1"/>
    </xf>
    <xf numFmtId="0" fontId="8" fillId="9" borderId="8" xfId="0" applyFont="1" applyFill="1" applyBorder="1" applyAlignment="1">
      <alignment horizontal="left" vertical="top"/>
    </xf>
    <xf numFmtId="0" fontId="0" fillId="9" borderId="8" xfId="0" applyFill="1" applyBorder="1" applyAlignment="1">
      <alignment horizontal="left" vertical="top" wrapText="1"/>
    </xf>
    <xf numFmtId="0" fontId="0" fillId="2" borderId="4" xfId="0" applyFill="1" applyBorder="1" applyAlignment="1">
      <alignment vertical="top" wrapText="1"/>
    </xf>
    <xf numFmtId="0" fontId="0" fillId="4" borderId="4" xfId="0" applyFill="1" applyBorder="1" applyAlignment="1">
      <alignment vertical="top" wrapText="1"/>
    </xf>
    <xf numFmtId="0" fontId="0" fillId="4" borderId="4" xfId="0" applyFill="1" applyBorder="1" applyAlignment="1">
      <alignment horizontal="left" vertical="top" wrapText="1"/>
    </xf>
    <xf numFmtId="0" fontId="0" fillId="7" borderId="4" xfId="0" applyFill="1" applyBorder="1" applyAlignment="1">
      <alignment horizontal="center" vertical="top" wrapText="1"/>
    </xf>
    <xf numFmtId="166" fontId="0" fillId="7" borderId="4" xfId="0" applyNumberFormat="1" applyFill="1" applyBorder="1" applyAlignment="1">
      <alignment horizontal="center" vertical="top" wrapText="1"/>
    </xf>
    <xf numFmtId="1" fontId="0" fillId="7" borderId="4" xfId="0" applyNumberFormat="1" applyFill="1" applyBorder="1" applyAlignment="1">
      <alignment horizontal="center" vertical="top" wrapText="1"/>
    </xf>
    <xf numFmtId="166" fontId="18" fillId="3" borderId="1" xfId="0" applyNumberFormat="1" applyFont="1" applyFill="1" applyBorder="1" applyAlignment="1">
      <alignment horizontal="center" vertical="center"/>
    </xf>
    <xf numFmtId="1" fontId="18" fillId="3" borderId="1" xfId="0" applyNumberFormat="1" applyFont="1" applyFill="1" applyBorder="1" applyAlignment="1">
      <alignment horizontal="center" vertical="center"/>
    </xf>
    <xf numFmtId="17" fontId="18" fillId="6" borderId="1" xfId="0" applyNumberFormat="1" applyFont="1" applyFill="1" applyBorder="1" applyAlignment="1">
      <alignment horizontal="center" vertical="center"/>
    </xf>
    <xf numFmtId="9" fontId="0" fillId="7" borderId="4" xfId="0" applyNumberFormat="1" applyFill="1" applyBorder="1" applyAlignment="1">
      <alignment horizontal="center"/>
    </xf>
    <xf numFmtId="0" fontId="0" fillId="0" borderId="0" xfId="0" applyAlignment="1">
      <alignment wrapText="1"/>
    </xf>
    <xf numFmtId="0" fontId="0" fillId="0" borderId="0" xfId="0" applyAlignment="1">
      <alignment horizontal="center" vertical="center"/>
    </xf>
    <xf numFmtId="0" fontId="16" fillId="8" borderId="0" xfId="0" applyFont="1" applyFill="1" applyAlignment="1">
      <alignment horizontal="center" vertical="center"/>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9" fillId="0" borderId="5" xfId="0" applyFont="1" applyBorder="1" applyAlignment="1">
      <alignment horizontal="center"/>
    </xf>
    <xf numFmtId="0" fontId="0" fillId="0" borderId="0" xfId="0" applyAlignment="1">
      <alignment horizontal="left" vertical="top" wrapText="1"/>
    </xf>
    <xf numFmtId="0" fontId="0" fillId="0" borderId="13" xfId="0" applyBorder="1" applyAlignment="1">
      <alignment wrapText="1"/>
    </xf>
    <xf numFmtId="17" fontId="17" fillId="11" borderId="13" xfId="0" applyNumberFormat="1" applyFont="1" applyFill="1" applyBorder="1" applyAlignment="1">
      <alignment horizontal="center" vertical="center" wrapText="1"/>
    </xf>
    <xf numFmtId="17" fontId="17" fillId="11" borderId="14" xfId="0" applyNumberFormat="1" applyFont="1" applyFill="1" applyBorder="1" applyAlignment="1">
      <alignment horizontal="center" vertical="center" wrapText="1"/>
    </xf>
    <xf numFmtId="17" fontId="17" fillId="11" borderId="15" xfId="0" applyNumberFormat="1" applyFont="1" applyFill="1" applyBorder="1" applyAlignment="1">
      <alignment horizontal="center" vertical="center" wrapText="1"/>
    </xf>
    <xf numFmtId="17" fontId="17" fillId="11" borderId="16" xfId="0" applyNumberFormat="1" applyFont="1" applyFill="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25" fillId="6" borderId="0" xfId="0" applyFont="1" applyFill="1" applyAlignment="1">
      <alignment horizontal="left" vertical="center"/>
    </xf>
    <xf numFmtId="17" fontId="17" fillId="11" borderId="0" xfId="0" applyNumberFormat="1" applyFont="1" applyFill="1" applyBorder="1" applyAlignment="1">
      <alignment horizontal="center" vertical="center" wrapText="1"/>
    </xf>
    <xf numFmtId="17" fontId="17" fillId="0" borderId="0" xfId="0" applyNumberFormat="1" applyFont="1" applyFill="1" applyBorder="1" applyAlignment="1">
      <alignment horizontal="center" vertical="center" wrapText="1"/>
    </xf>
    <xf numFmtId="0" fontId="0" fillId="0" borderId="0" xfId="0" applyFill="1"/>
    <xf numFmtId="0" fontId="0" fillId="0" borderId="0" xfId="0" applyFill="1" applyBorder="1" applyAlignment="1">
      <alignment wrapText="1"/>
    </xf>
    <xf numFmtId="0" fontId="17" fillId="11" borderId="17" xfId="0" applyFont="1" applyFill="1" applyBorder="1" applyAlignment="1">
      <alignment horizontal="center" vertical="center" wrapText="1"/>
    </xf>
    <xf numFmtId="0" fontId="17" fillId="11" borderId="18" xfId="0" applyFont="1" applyFill="1" applyBorder="1" applyAlignment="1">
      <alignment horizontal="center" vertical="center" wrapText="1"/>
    </xf>
    <xf numFmtId="0" fontId="17" fillId="11" borderId="19" xfId="0" applyFont="1" applyFill="1" applyBorder="1" applyAlignment="1">
      <alignment horizontal="center" vertical="center" wrapText="1"/>
    </xf>
    <xf numFmtId="0" fontId="27" fillId="0" borderId="0" xfId="886" applyFont="1" applyAlignment="1">
      <alignment horizontal="center" vertical="center"/>
    </xf>
    <xf numFmtId="0" fontId="17" fillId="0" borderId="0" xfId="0" applyFont="1" applyFill="1" applyBorder="1" applyAlignment="1">
      <alignment horizontal="center" vertical="center" wrapText="1"/>
    </xf>
    <xf numFmtId="0" fontId="28" fillId="0" borderId="0" xfId="0" applyFont="1"/>
    <xf numFmtId="0" fontId="28" fillId="0" borderId="0" xfId="0" applyFont="1" applyAlignment="1">
      <alignment vertical="center" wrapText="1"/>
    </xf>
    <xf numFmtId="0" fontId="29" fillId="0" borderId="0" xfId="886" applyFont="1" applyAlignment="1">
      <alignment horizontal="center" vertical="center"/>
    </xf>
    <xf numFmtId="0" fontId="30" fillId="6" borderId="0" xfId="0" applyFont="1" applyFill="1" applyAlignment="1">
      <alignment horizontal="left" vertical="center"/>
    </xf>
    <xf numFmtId="0" fontId="30" fillId="6" borderId="0" xfId="0" applyFont="1" applyFill="1" applyAlignment="1">
      <alignment horizontal="left" vertical="center"/>
    </xf>
    <xf numFmtId="0" fontId="0" fillId="0" borderId="14" xfId="0" applyBorder="1" applyAlignment="1">
      <alignment vertical="top" wrapText="1"/>
    </xf>
    <xf numFmtId="0" fontId="0" fillId="0" borderId="15" xfId="0" applyBorder="1"/>
    <xf numFmtId="0" fontId="0" fillId="0" borderId="16" xfId="0" applyBorder="1"/>
    <xf numFmtId="164" fontId="0" fillId="12" borderId="4" xfId="0" applyNumberFormat="1" applyFill="1" applyBorder="1" applyAlignment="1" applyProtection="1">
      <alignment vertical="top" wrapText="1"/>
      <protection locked="0"/>
    </xf>
    <xf numFmtId="164" fontId="0" fillId="12" borderId="4" xfId="0" applyNumberFormat="1" applyFill="1" applyBorder="1" applyProtection="1">
      <protection locked="0"/>
    </xf>
    <xf numFmtId="0" fontId="0" fillId="12" borderId="4" xfId="0" applyFill="1" applyBorder="1" applyProtection="1">
      <protection locked="0"/>
    </xf>
    <xf numFmtId="164" fontId="0" fillId="13" borderId="4" xfId="0" applyNumberFormat="1" applyFill="1" applyBorder="1" applyProtection="1">
      <protection locked="0"/>
    </xf>
    <xf numFmtId="0" fontId="0" fillId="12" borderId="4" xfId="0" applyFill="1" applyBorder="1" applyAlignment="1" applyProtection="1">
      <alignment horizontal="center" vertical="top" wrapText="1"/>
      <protection locked="0"/>
    </xf>
  </cellXfs>
  <cellStyles count="887">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1" builtinId="9" hidden="1"/>
    <cellStyle name="Gevolgde hyperlink" xfId="92" builtinId="9" hidden="1"/>
    <cellStyle name="Gevolgde hyperlink" xfId="93" builtinId="9" hidden="1"/>
    <cellStyle name="Gevolgde hyperlink" xfId="94" builtinId="9" hidden="1"/>
    <cellStyle name="Gevolgde hyperlink" xfId="95" builtinId="9" hidden="1"/>
    <cellStyle name="Gevolgde hyperlink" xfId="96" builtinId="9" hidden="1"/>
    <cellStyle name="Gevolgde hyperlink" xfId="97" builtinId="9" hidden="1"/>
    <cellStyle name="Gevolgde hyperlink" xfId="98" builtinId="9" hidden="1"/>
    <cellStyle name="Gevolgde hyperlink" xfId="99" builtinId="9" hidden="1"/>
    <cellStyle name="Gevolgde hyperlink" xfId="100" builtinId="9" hidden="1"/>
    <cellStyle name="Gevolgde hyperlink" xfId="101" builtinId="9" hidden="1"/>
    <cellStyle name="Gevolgde hyperlink" xfId="102" builtinId="9" hidden="1"/>
    <cellStyle name="Gevolgde hyperlink" xfId="103" builtinId="9" hidden="1"/>
    <cellStyle name="Gevolgde hyperlink" xfId="104" builtinId="9" hidden="1"/>
    <cellStyle name="Gevolgde hyperlink" xfId="105" builtinId="9" hidden="1"/>
    <cellStyle name="Gevolgde hyperlink" xfId="106" builtinId="9" hidden="1"/>
    <cellStyle name="Gevolgde hyperlink" xfId="107" builtinId="9" hidden="1"/>
    <cellStyle name="Gevolgde hyperlink" xfId="108" builtinId="9" hidden="1"/>
    <cellStyle name="Gevolgde hyperlink" xfId="109" builtinId="9" hidden="1"/>
    <cellStyle name="Gevolgde hyperlink" xfId="110" builtinId="9" hidden="1"/>
    <cellStyle name="Gevolgde hyperlink" xfId="111" builtinId="9" hidden="1"/>
    <cellStyle name="Gevolgde hyperlink" xfId="112" builtinId="9" hidden="1"/>
    <cellStyle name="Gevolgde hyperlink" xfId="113" builtinId="9" hidden="1"/>
    <cellStyle name="Gevolgde hyperlink" xfId="114" builtinId="9" hidden="1"/>
    <cellStyle name="Gevolgde hyperlink" xfId="115" builtinId="9" hidden="1"/>
    <cellStyle name="Gevolgde hyperlink" xfId="116" builtinId="9" hidden="1"/>
    <cellStyle name="Gevolgde hyperlink" xfId="117" builtinId="9" hidden="1"/>
    <cellStyle name="Gevolgde hyperlink" xfId="118" builtinId="9" hidden="1"/>
    <cellStyle name="Gevolgde hyperlink" xfId="119" builtinId="9" hidden="1"/>
    <cellStyle name="Gevolgde hyperlink" xfId="120" builtinId="9" hidden="1"/>
    <cellStyle name="Gevolgde hyperlink" xfId="121" builtinId="9" hidden="1"/>
    <cellStyle name="Gevolgde hyperlink" xfId="122" builtinId="9" hidden="1"/>
    <cellStyle name="Gevolgde hyperlink" xfId="123" builtinId="9" hidden="1"/>
    <cellStyle name="Gevolgde hyperlink" xfId="124" builtinId="9" hidden="1"/>
    <cellStyle name="Gevolgde hyperlink" xfId="125" builtinId="9" hidden="1"/>
    <cellStyle name="Gevolgde hyperlink" xfId="126" builtinId="9" hidden="1"/>
    <cellStyle name="Gevolgde hyperlink" xfId="127" builtinId="9" hidden="1"/>
    <cellStyle name="Gevolgde hyperlink" xfId="128" builtinId="9" hidden="1"/>
    <cellStyle name="Gevolgde hyperlink" xfId="129" builtinId="9" hidden="1"/>
    <cellStyle name="Gevolgde hyperlink" xfId="130" builtinId="9" hidden="1"/>
    <cellStyle name="Gevolgde hyperlink" xfId="131" builtinId="9" hidden="1"/>
    <cellStyle name="Gevolgde hyperlink" xfId="132" builtinId="9" hidden="1"/>
    <cellStyle name="Gevolgde hyperlink" xfId="133" builtinId="9" hidden="1"/>
    <cellStyle name="Gevolgde hyperlink" xfId="134" builtinId="9" hidden="1"/>
    <cellStyle name="Gevolgde hyperlink" xfId="135" builtinId="9" hidden="1"/>
    <cellStyle name="Gevolgde hyperlink" xfId="136" builtinId="9" hidden="1"/>
    <cellStyle name="Gevolgde hyperlink" xfId="137" builtinId="9" hidden="1"/>
    <cellStyle name="Gevolgde hyperlink" xfId="138" builtinId="9" hidden="1"/>
    <cellStyle name="Gevolgde hyperlink" xfId="139" builtinId="9" hidden="1"/>
    <cellStyle name="Gevolgde hyperlink" xfId="140" builtinId="9" hidden="1"/>
    <cellStyle name="Gevolgde hyperlink" xfId="141" builtinId="9" hidden="1"/>
    <cellStyle name="Gevolgde hyperlink" xfId="142" builtinId="9" hidden="1"/>
    <cellStyle name="Gevolgde hyperlink" xfId="143" builtinId="9" hidden="1"/>
    <cellStyle name="Gevolgde hyperlink" xfId="144" builtinId="9" hidden="1"/>
    <cellStyle name="Gevolgde hyperlink" xfId="145" builtinId="9" hidden="1"/>
    <cellStyle name="Gevolgde hyperlink" xfId="146" builtinId="9" hidden="1"/>
    <cellStyle name="Gevolgde hyperlink" xfId="147" builtinId="9" hidden="1"/>
    <cellStyle name="Gevolgde hyperlink" xfId="148" builtinId="9" hidden="1"/>
    <cellStyle name="Gevolgde hyperlink" xfId="149" builtinId="9" hidden="1"/>
    <cellStyle name="Gevolgde hyperlink" xfId="150" builtinId="9" hidden="1"/>
    <cellStyle name="Gevolgde hyperlink" xfId="151" builtinId="9" hidden="1"/>
    <cellStyle name="Gevolgde hyperlink" xfId="152" builtinId="9" hidden="1"/>
    <cellStyle name="Gevolgde hyperlink" xfId="153" builtinId="9" hidden="1"/>
    <cellStyle name="Gevolgde hyperlink" xfId="154" builtinId="9" hidden="1"/>
    <cellStyle name="Gevolgde hyperlink" xfId="155" builtinId="9" hidden="1"/>
    <cellStyle name="Gevolgde hyperlink" xfId="156" builtinId="9" hidden="1"/>
    <cellStyle name="Gevolgde hyperlink" xfId="157" builtinId="9" hidden="1"/>
    <cellStyle name="Gevolgde hyperlink" xfId="158" builtinId="9" hidden="1"/>
    <cellStyle name="Gevolgde hyperlink" xfId="159" builtinId="9" hidden="1"/>
    <cellStyle name="Gevolgde hyperlink" xfId="160" builtinId="9" hidden="1"/>
    <cellStyle name="Gevolgde hyperlink" xfId="161" builtinId="9" hidden="1"/>
    <cellStyle name="Gevolgde hyperlink" xfId="162" builtinId="9" hidden="1"/>
    <cellStyle name="Gevolgde hyperlink" xfId="163" builtinId="9" hidden="1"/>
    <cellStyle name="Gevolgde hyperlink" xfId="164" builtinId="9" hidden="1"/>
    <cellStyle name="Gevolgde hyperlink" xfId="165" builtinId="9" hidden="1"/>
    <cellStyle name="Gevolgde hyperlink" xfId="166" builtinId="9" hidden="1"/>
    <cellStyle name="Gevolgde hyperlink" xfId="167" builtinId="9" hidden="1"/>
    <cellStyle name="Gevolgde hyperlink" xfId="168" builtinId="9" hidden="1"/>
    <cellStyle name="Gevolgde hyperlink" xfId="169" builtinId="9" hidden="1"/>
    <cellStyle name="Gevolgde hyperlink" xfId="170" builtinId="9" hidden="1"/>
    <cellStyle name="Gevolgde hyperlink" xfId="171" builtinId="9" hidden="1"/>
    <cellStyle name="Gevolgde hyperlink" xfId="172" builtinId="9" hidden="1"/>
    <cellStyle name="Gevolgde hyperlink" xfId="173" builtinId="9" hidden="1"/>
    <cellStyle name="Gevolgde hyperlink" xfId="174" builtinId="9" hidden="1"/>
    <cellStyle name="Gevolgde hyperlink" xfId="175" builtinId="9" hidden="1"/>
    <cellStyle name="Gevolgde hyperlink" xfId="176" builtinId="9" hidden="1"/>
    <cellStyle name="Gevolgde hyperlink" xfId="177" builtinId="9" hidden="1"/>
    <cellStyle name="Gevolgde hyperlink" xfId="178" builtinId="9" hidden="1"/>
    <cellStyle name="Gevolgde hyperlink" xfId="179" builtinId="9" hidden="1"/>
    <cellStyle name="Gevolgde hyperlink" xfId="180" builtinId="9" hidden="1"/>
    <cellStyle name="Gevolgde hyperlink" xfId="181" builtinId="9" hidden="1"/>
    <cellStyle name="Gevolgde hyperlink" xfId="182" builtinId="9" hidden="1"/>
    <cellStyle name="Gevolgde hyperlink" xfId="183" builtinId="9" hidden="1"/>
    <cellStyle name="Gevolgde hyperlink" xfId="184" builtinId="9" hidden="1"/>
    <cellStyle name="Gevolgde hyperlink" xfId="185" builtinId="9" hidden="1"/>
    <cellStyle name="Gevolgde hyperlink" xfId="186" builtinId="9" hidden="1"/>
    <cellStyle name="Gevolgde hyperlink" xfId="187" builtinId="9" hidden="1"/>
    <cellStyle name="Gevolgde hyperlink" xfId="188" builtinId="9" hidden="1"/>
    <cellStyle name="Gevolgde hyperlink" xfId="189" builtinId="9" hidden="1"/>
    <cellStyle name="Gevolgde hyperlink" xfId="190" builtinId="9" hidden="1"/>
    <cellStyle name="Gevolgde hyperlink" xfId="191" builtinId="9" hidden="1"/>
    <cellStyle name="Gevolgde hyperlink" xfId="192" builtinId="9" hidden="1"/>
    <cellStyle name="Gevolgde hyperlink" xfId="193" builtinId="9" hidden="1"/>
    <cellStyle name="Gevolgde hyperlink" xfId="194" builtinId="9" hidden="1"/>
    <cellStyle name="Gevolgde hyperlink" xfId="195" builtinId="9" hidden="1"/>
    <cellStyle name="Gevolgde hyperlink" xfId="196" builtinId="9" hidden="1"/>
    <cellStyle name="Gevolgde hyperlink" xfId="197" builtinId="9" hidden="1"/>
    <cellStyle name="Gevolgde hyperlink" xfId="198" builtinId="9" hidden="1"/>
    <cellStyle name="Gevolgde hyperlink" xfId="199" builtinId="9" hidden="1"/>
    <cellStyle name="Gevolgde hyperlink" xfId="200" builtinId="9" hidden="1"/>
    <cellStyle name="Gevolgde hyperlink" xfId="201" builtinId="9" hidden="1"/>
    <cellStyle name="Gevolgde hyperlink" xfId="202" builtinId="9" hidden="1"/>
    <cellStyle name="Gevolgde hyperlink" xfId="203" builtinId="9" hidden="1"/>
    <cellStyle name="Gevolgde hyperlink" xfId="204" builtinId="9" hidden="1"/>
    <cellStyle name="Gevolgde hyperlink" xfId="205" builtinId="9" hidden="1"/>
    <cellStyle name="Gevolgde hyperlink" xfId="206" builtinId="9" hidden="1"/>
    <cellStyle name="Gevolgde hyperlink" xfId="207" builtinId="9" hidden="1"/>
    <cellStyle name="Gevolgde hyperlink" xfId="208" builtinId="9" hidden="1"/>
    <cellStyle name="Gevolgde hyperlink" xfId="209" builtinId="9" hidden="1"/>
    <cellStyle name="Gevolgde hyperlink" xfId="210" builtinId="9" hidden="1"/>
    <cellStyle name="Gevolgde hyperlink" xfId="211" builtinId="9" hidden="1"/>
    <cellStyle name="Gevolgde hyperlink" xfId="212" builtinId="9" hidden="1"/>
    <cellStyle name="Gevolgde hyperlink" xfId="213" builtinId="9" hidden="1"/>
    <cellStyle name="Gevolgde hyperlink" xfId="214" builtinId="9" hidden="1"/>
    <cellStyle name="Gevolgde hyperlink" xfId="215" builtinId="9" hidden="1"/>
    <cellStyle name="Gevolgde hyperlink" xfId="216" builtinId="9" hidden="1"/>
    <cellStyle name="Gevolgde hyperlink" xfId="217" builtinId="9" hidden="1"/>
    <cellStyle name="Gevolgde hyperlink" xfId="218" builtinId="9" hidden="1"/>
    <cellStyle name="Gevolgde hyperlink" xfId="219" builtinId="9" hidden="1"/>
    <cellStyle name="Gevolgde hyperlink" xfId="220" builtinId="9" hidden="1"/>
    <cellStyle name="Gevolgde hyperlink" xfId="221" builtinId="9" hidden="1"/>
    <cellStyle name="Gevolgde hyperlink" xfId="222" builtinId="9" hidden="1"/>
    <cellStyle name="Gevolgde hyperlink" xfId="223" builtinId="9" hidden="1"/>
    <cellStyle name="Gevolgde hyperlink" xfId="224" builtinId="9" hidden="1"/>
    <cellStyle name="Gevolgde hyperlink" xfId="225" builtinId="9" hidden="1"/>
    <cellStyle name="Gevolgde hyperlink" xfId="226" builtinId="9" hidden="1"/>
    <cellStyle name="Gevolgde hyperlink" xfId="227" builtinId="9" hidden="1"/>
    <cellStyle name="Gevolgde hyperlink" xfId="228" builtinId="9" hidden="1"/>
    <cellStyle name="Gevolgde hyperlink" xfId="229" builtinId="9" hidden="1"/>
    <cellStyle name="Gevolgde hyperlink" xfId="230" builtinId="9" hidden="1"/>
    <cellStyle name="Gevolgde hyperlink" xfId="231" builtinId="9" hidden="1"/>
    <cellStyle name="Gevolgde hyperlink" xfId="232" builtinId="9" hidden="1"/>
    <cellStyle name="Gevolgde hyperlink" xfId="233" builtinId="9" hidden="1"/>
    <cellStyle name="Gevolgde hyperlink" xfId="234" builtinId="9" hidden="1"/>
    <cellStyle name="Gevolgde hyperlink" xfId="235" builtinId="9" hidden="1"/>
    <cellStyle name="Gevolgde hyperlink" xfId="236" builtinId="9" hidden="1"/>
    <cellStyle name="Gevolgde hyperlink" xfId="237" builtinId="9" hidden="1"/>
    <cellStyle name="Gevolgde hyperlink" xfId="238" builtinId="9" hidden="1"/>
    <cellStyle name="Gevolgde hyperlink" xfId="239" builtinId="9" hidden="1"/>
    <cellStyle name="Gevolgde hyperlink" xfId="240" builtinId="9" hidden="1"/>
    <cellStyle name="Gevolgde hyperlink" xfId="241" builtinId="9" hidden="1"/>
    <cellStyle name="Gevolgde hyperlink" xfId="242" builtinId="9" hidden="1"/>
    <cellStyle name="Gevolgde hyperlink" xfId="243" builtinId="9" hidden="1"/>
    <cellStyle name="Gevolgde hyperlink" xfId="244" builtinId="9" hidden="1"/>
    <cellStyle name="Gevolgde hyperlink" xfId="245" builtinId="9" hidden="1"/>
    <cellStyle name="Gevolgde hyperlink" xfId="246" builtinId="9" hidden="1"/>
    <cellStyle name="Gevolgde hyperlink" xfId="247" builtinId="9" hidden="1"/>
    <cellStyle name="Gevolgde hyperlink" xfId="248" builtinId="9" hidden="1"/>
    <cellStyle name="Gevolgde hyperlink" xfId="249" builtinId="9" hidden="1"/>
    <cellStyle name="Gevolgde hyperlink" xfId="250" builtinId="9" hidden="1"/>
    <cellStyle name="Gevolgde hyperlink" xfId="251" builtinId="9" hidden="1"/>
    <cellStyle name="Gevolgde hyperlink" xfId="252" builtinId="9" hidden="1"/>
    <cellStyle name="Gevolgde hyperlink" xfId="253" builtinId="9" hidden="1"/>
    <cellStyle name="Gevolgde hyperlink" xfId="254" builtinId="9" hidden="1"/>
    <cellStyle name="Gevolgde hyperlink" xfId="255" builtinId="9" hidden="1"/>
    <cellStyle name="Gevolgde hyperlink" xfId="256" builtinId="9" hidden="1"/>
    <cellStyle name="Gevolgde hyperlink" xfId="257" builtinId="9" hidden="1"/>
    <cellStyle name="Gevolgde hyperlink" xfId="258" builtinId="9" hidden="1"/>
    <cellStyle name="Gevolgde hyperlink" xfId="259" builtinId="9" hidden="1"/>
    <cellStyle name="Gevolgde hyperlink" xfId="260" builtinId="9" hidden="1"/>
    <cellStyle name="Gevolgde hyperlink" xfId="261" builtinId="9" hidden="1"/>
    <cellStyle name="Gevolgde hyperlink" xfId="262" builtinId="9" hidden="1"/>
    <cellStyle name="Gevolgde hyperlink" xfId="263" builtinId="9" hidden="1"/>
    <cellStyle name="Gevolgde hyperlink" xfId="264" builtinId="9" hidden="1"/>
    <cellStyle name="Gevolgde hyperlink" xfId="265" builtinId="9" hidden="1"/>
    <cellStyle name="Gevolgde hyperlink" xfId="266" builtinId="9" hidden="1"/>
    <cellStyle name="Gevolgde hyperlink" xfId="267" builtinId="9" hidden="1"/>
    <cellStyle name="Gevolgde hyperlink" xfId="268" builtinId="9" hidden="1"/>
    <cellStyle name="Gevolgde hyperlink" xfId="269" builtinId="9" hidden="1"/>
    <cellStyle name="Gevolgde hyperlink" xfId="270" builtinId="9" hidden="1"/>
    <cellStyle name="Gevolgde hyperlink" xfId="271" builtinId="9" hidden="1"/>
    <cellStyle name="Gevolgde hyperlink" xfId="272" builtinId="9" hidden="1"/>
    <cellStyle name="Gevolgde hyperlink" xfId="273" builtinId="9" hidden="1"/>
    <cellStyle name="Gevolgde hyperlink" xfId="274" builtinId="9" hidden="1"/>
    <cellStyle name="Gevolgde hyperlink" xfId="275" builtinId="9" hidden="1"/>
    <cellStyle name="Gevolgde hyperlink" xfId="276" builtinId="9" hidden="1"/>
    <cellStyle name="Gevolgde hyperlink" xfId="277" builtinId="9" hidden="1"/>
    <cellStyle name="Gevolgde hyperlink" xfId="278" builtinId="9" hidden="1"/>
    <cellStyle name="Gevolgde hyperlink" xfId="279" builtinId="9" hidden="1"/>
    <cellStyle name="Gevolgde hyperlink" xfId="280" builtinId="9" hidden="1"/>
    <cellStyle name="Gevolgde hyperlink" xfId="281" builtinId="9" hidden="1"/>
    <cellStyle name="Gevolgde hyperlink" xfId="282" builtinId="9" hidden="1"/>
    <cellStyle name="Gevolgde hyperlink" xfId="283" builtinId="9" hidden="1"/>
    <cellStyle name="Gevolgde hyperlink" xfId="284" builtinId="9" hidden="1"/>
    <cellStyle name="Gevolgde hyperlink" xfId="285" builtinId="9" hidden="1"/>
    <cellStyle name="Gevolgde hyperlink" xfId="286" builtinId="9" hidden="1"/>
    <cellStyle name="Gevolgde hyperlink" xfId="287" builtinId="9" hidden="1"/>
    <cellStyle name="Gevolgde hyperlink" xfId="288" builtinId="9" hidden="1"/>
    <cellStyle name="Gevolgde hyperlink" xfId="289" builtinId="9" hidden="1"/>
    <cellStyle name="Gevolgde hyperlink" xfId="290" builtinId="9" hidden="1"/>
    <cellStyle name="Gevolgde hyperlink" xfId="291" builtinId="9" hidden="1"/>
    <cellStyle name="Gevolgde hyperlink" xfId="292" builtinId="9" hidden="1"/>
    <cellStyle name="Gevolgde hyperlink" xfId="293" builtinId="9" hidden="1"/>
    <cellStyle name="Gevolgde hyperlink" xfId="294" builtinId="9" hidden="1"/>
    <cellStyle name="Gevolgde hyperlink" xfId="295" builtinId="9" hidden="1"/>
    <cellStyle name="Gevolgde hyperlink" xfId="296" builtinId="9" hidden="1"/>
    <cellStyle name="Gevolgde hyperlink" xfId="297" builtinId="9" hidden="1"/>
    <cellStyle name="Gevolgde hyperlink" xfId="298" builtinId="9" hidden="1"/>
    <cellStyle name="Gevolgde hyperlink" xfId="299" builtinId="9" hidden="1"/>
    <cellStyle name="Gevolgde hyperlink" xfId="300" builtinId="9" hidden="1"/>
    <cellStyle name="Gevolgde hyperlink" xfId="301" builtinId="9" hidden="1"/>
    <cellStyle name="Gevolgde hyperlink" xfId="302" builtinId="9" hidden="1"/>
    <cellStyle name="Gevolgde hyperlink" xfId="303" builtinId="9" hidden="1"/>
    <cellStyle name="Gevolgde hyperlink" xfId="304" builtinId="9" hidden="1"/>
    <cellStyle name="Gevolgde hyperlink" xfId="305" builtinId="9" hidden="1"/>
    <cellStyle name="Gevolgde hyperlink" xfId="306" builtinId="9" hidden="1"/>
    <cellStyle name="Gevolgde hyperlink" xfId="307" builtinId="9" hidden="1"/>
    <cellStyle name="Gevolgde hyperlink" xfId="308" builtinId="9" hidden="1"/>
    <cellStyle name="Gevolgde hyperlink" xfId="309" builtinId="9" hidden="1"/>
    <cellStyle name="Gevolgde hyperlink" xfId="310" builtinId="9" hidden="1"/>
    <cellStyle name="Gevolgde hyperlink" xfId="311" builtinId="9" hidden="1"/>
    <cellStyle name="Gevolgde hyperlink" xfId="312" builtinId="9" hidden="1"/>
    <cellStyle name="Gevolgde hyperlink" xfId="313" builtinId="9" hidden="1"/>
    <cellStyle name="Gevolgde hyperlink" xfId="314" builtinId="9" hidden="1"/>
    <cellStyle name="Gevolgde hyperlink" xfId="315" builtinId="9" hidden="1"/>
    <cellStyle name="Gevolgde hyperlink" xfId="316" builtinId="9" hidden="1"/>
    <cellStyle name="Gevolgde hyperlink" xfId="317" builtinId="9" hidden="1"/>
    <cellStyle name="Gevolgde hyperlink" xfId="318" builtinId="9" hidden="1"/>
    <cellStyle name="Gevolgde hyperlink" xfId="319" builtinId="9" hidden="1"/>
    <cellStyle name="Gevolgde hyperlink" xfId="320" builtinId="9" hidden="1"/>
    <cellStyle name="Gevolgde hyperlink" xfId="321" builtinId="9" hidden="1"/>
    <cellStyle name="Gevolgde hyperlink" xfId="322" builtinId="9" hidden="1"/>
    <cellStyle name="Gevolgde hyperlink" xfId="323" builtinId="9" hidden="1"/>
    <cellStyle name="Gevolgde hyperlink" xfId="324" builtinId="9" hidden="1"/>
    <cellStyle name="Gevolgde hyperlink" xfId="325" builtinId="9" hidden="1"/>
    <cellStyle name="Gevolgde hyperlink" xfId="326" builtinId="9" hidden="1"/>
    <cellStyle name="Gevolgde hyperlink" xfId="327" builtinId="9" hidden="1"/>
    <cellStyle name="Gevolgde hyperlink" xfId="328" builtinId="9" hidden="1"/>
    <cellStyle name="Gevolgde hyperlink" xfId="329" builtinId="9" hidden="1"/>
    <cellStyle name="Gevolgde hyperlink" xfId="330" builtinId="9" hidden="1"/>
    <cellStyle name="Gevolgde hyperlink" xfId="331" builtinId="9" hidden="1"/>
    <cellStyle name="Gevolgde hyperlink" xfId="332" builtinId="9" hidden="1"/>
    <cellStyle name="Gevolgde hyperlink" xfId="333" builtinId="9" hidden="1"/>
    <cellStyle name="Gevolgde hyperlink" xfId="334" builtinId="9" hidden="1"/>
    <cellStyle name="Gevolgde hyperlink" xfId="335" builtinId="9" hidden="1"/>
    <cellStyle name="Gevolgde hyperlink" xfId="336" builtinId="9" hidden="1"/>
    <cellStyle name="Gevolgde hyperlink" xfId="337" builtinId="9" hidden="1"/>
    <cellStyle name="Gevolgde hyperlink" xfId="338" builtinId="9" hidden="1"/>
    <cellStyle name="Gevolgde hyperlink" xfId="339" builtinId="9" hidden="1"/>
    <cellStyle name="Gevolgde hyperlink" xfId="340" builtinId="9" hidden="1"/>
    <cellStyle name="Gevolgde hyperlink" xfId="341" builtinId="9" hidden="1"/>
    <cellStyle name="Gevolgde hyperlink" xfId="342" builtinId="9" hidden="1"/>
    <cellStyle name="Gevolgde hyperlink" xfId="343" builtinId="9" hidden="1"/>
    <cellStyle name="Gevolgde hyperlink" xfId="344" builtinId="9" hidden="1"/>
    <cellStyle name="Gevolgde hyperlink" xfId="345" builtinId="9" hidden="1"/>
    <cellStyle name="Gevolgde hyperlink" xfId="346" builtinId="9" hidden="1"/>
    <cellStyle name="Gevolgde hyperlink" xfId="347" builtinId="9" hidden="1"/>
    <cellStyle name="Gevolgde hyperlink" xfId="348" builtinId="9" hidden="1"/>
    <cellStyle name="Gevolgde hyperlink" xfId="349" builtinId="9" hidden="1"/>
    <cellStyle name="Gevolgde hyperlink" xfId="350" builtinId="9" hidden="1"/>
    <cellStyle name="Gevolgde hyperlink" xfId="351" builtinId="9" hidden="1"/>
    <cellStyle name="Gevolgde hyperlink" xfId="352" builtinId="9" hidden="1"/>
    <cellStyle name="Gevolgde hyperlink" xfId="353" builtinId="9" hidden="1"/>
    <cellStyle name="Gevolgde hyperlink" xfId="354" builtinId="9" hidden="1"/>
    <cellStyle name="Gevolgde hyperlink" xfId="355" builtinId="9" hidden="1"/>
    <cellStyle name="Gevolgde hyperlink" xfId="356" builtinId="9" hidden="1"/>
    <cellStyle name="Gevolgde hyperlink" xfId="357" builtinId="9" hidden="1"/>
    <cellStyle name="Gevolgde hyperlink" xfId="358" builtinId="9" hidden="1"/>
    <cellStyle name="Gevolgde hyperlink" xfId="359" builtinId="9" hidden="1"/>
    <cellStyle name="Gevolgde hyperlink" xfId="360" builtinId="9" hidden="1"/>
    <cellStyle name="Gevolgde hyperlink" xfId="361" builtinId="9" hidden="1"/>
    <cellStyle name="Gevolgde hyperlink" xfId="362" builtinId="9" hidden="1"/>
    <cellStyle name="Gevolgde hyperlink" xfId="363" builtinId="9" hidden="1"/>
    <cellStyle name="Gevolgde hyperlink" xfId="364" builtinId="9" hidden="1"/>
    <cellStyle name="Gevolgde hyperlink" xfId="365" builtinId="9" hidden="1"/>
    <cellStyle name="Gevolgde hyperlink" xfId="366" builtinId="9" hidden="1"/>
    <cellStyle name="Gevolgde hyperlink" xfId="367" builtinId="9" hidden="1"/>
    <cellStyle name="Gevolgde hyperlink" xfId="368" builtinId="9" hidden="1"/>
    <cellStyle name="Gevolgde hyperlink" xfId="369" builtinId="9" hidden="1"/>
    <cellStyle name="Gevolgde hyperlink" xfId="370" builtinId="9" hidden="1"/>
    <cellStyle name="Gevolgde hyperlink" xfId="371" builtinId="9" hidden="1"/>
    <cellStyle name="Gevolgde hyperlink" xfId="372" builtinId="9" hidden="1"/>
    <cellStyle name="Gevolgde hyperlink" xfId="373" builtinId="9" hidden="1"/>
    <cellStyle name="Gevolgde hyperlink" xfId="374" builtinId="9" hidden="1"/>
    <cellStyle name="Gevolgde hyperlink" xfId="375" builtinId="9" hidden="1"/>
    <cellStyle name="Gevolgde hyperlink" xfId="376" builtinId="9" hidden="1"/>
    <cellStyle name="Gevolgde hyperlink" xfId="377" builtinId="9" hidden="1"/>
    <cellStyle name="Gevolgde hyperlink" xfId="378" builtinId="9" hidden="1"/>
    <cellStyle name="Gevolgde hyperlink" xfId="379" builtinId="9" hidden="1"/>
    <cellStyle name="Gevolgde hyperlink" xfId="380" builtinId="9" hidden="1"/>
    <cellStyle name="Gevolgde hyperlink" xfId="381" builtinId="9" hidden="1"/>
    <cellStyle name="Gevolgde hyperlink" xfId="382" builtinId="9" hidden="1"/>
    <cellStyle name="Gevolgde hyperlink" xfId="383" builtinId="9" hidden="1"/>
    <cellStyle name="Gevolgde hyperlink" xfId="384" builtinId="9" hidden="1"/>
    <cellStyle name="Gevolgde hyperlink" xfId="385" builtinId="9" hidden="1"/>
    <cellStyle name="Gevolgde hyperlink" xfId="386" builtinId="9" hidden="1"/>
    <cellStyle name="Gevolgde hyperlink" xfId="387" builtinId="9" hidden="1"/>
    <cellStyle name="Gevolgde hyperlink" xfId="388" builtinId="9" hidden="1"/>
    <cellStyle name="Gevolgde hyperlink" xfId="389" builtinId="9" hidden="1"/>
    <cellStyle name="Gevolgde hyperlink" xfId="390" builtinId="9" hidden="1"/>
    <cellStyle name="Gevolgde hyperlink" xfId="391" builtinId="9" hidden="1"/>
    <cellStyle name="Gevolgde hyperlink" xfId="392" builtinId="9" hidden="1"/>
    <cellStyle name="Gevolgde hyperlink" xfId="393" builtinId="9" hidden="1"/>
    <cellStyle name="Gevolgde hyperlink" xfId="394" builtinId="9" hidden="1"/>
    <cellStyle name="Gevolgde hyperlink" xfId="395" builtinId="9" hidden="1"/>
    <cellStyle name="Gevolgde hyperlink" xfId="396" builtinId="9" hidden="1"/>
    <cellStyle name="Gevolgde hyperlink" xfId="397" builtinId="9" hidden="1"/>
    <cellStyle name="Gevolgde hyperlink" xfId="398" builtinId="9" hidden="1"/>
    <cellStyle name="Gevolgde hyperlink" xfId="399" builtinId="9" hidden="1"/>
    <cellStyle name="Gevolgde hyperlink" xfId="400" builtinId="9" hidden="1"/>
    <cellStyle name="Gevolgde hyperlink" xfId="401" builtinId="9" hidden="1"/>
    <cellStyle name="Gevolgde hyperlink" xfId="402" builtinId="9" hidden="1"/>
    <cellStyle name="Gevolgde hyperlink" xfId="403" builtinId="9" hidden="1"/>
    <cellStyle name="Gevolgde hyperlink" xfId="404" builtinId="9" hidden="1"/>
    <cellStyle name="Gevolgde hyperlink" xfId="405" builtinId="9" hidden="1"/>
    <cellStyle name="Gevolgde hyperlink" xfId="406" builtinId="9" hidden="1"/>
    <cellStyle name="Gevolgde hyperlink" xfId="407" builtinId="9" hidden="1"/>
    <cellStyle name="Gevolgde hyperlink" xfId="408" builtinId="9" hidden="1"/>
    <cellStyle name="Gevolgde hyperlink" xfId="409" builtinId="9" hidden="1"/>
    <cellStyle name="Gevolgde hyperlink" xfId="410" builtinId="9" hidden="1"/>
    <cellStyle name="Gevolgde hyperlink" xfId="411" builtinId="9" hidden="1"/>
    <cellStyle name="Gevolgde hyperlink" xfId="412" builtinId="9" hidden="1"/>
    <cellStyle name="Gevolgde hyperlink" xfId="413" builtinId="9" hidden="1"/>
    <cellStyle name="Gevolgde hyperlink" xfId="414" builtinId="9" hidden="1"/>
    <cellStyle name="Gevolgde hyperlink" xfId="415" builtinId="9" hidden="1"/>
    <cellStyle name="Gevolgde hyperlink" xfId="416" builtinId="9" hidden="1"/>
    <cellStyle name="Gevolgde hyperlink" xfId="417" builtinId="9" hidden="1"/>
    <cellStyle name="Gevolgde hyperlink" xfId="418" builtinId="9" hidden="1"/>
    <cellStyle name="Gevolgde hyperlink" xfId="419" builtinId="9" hidden="1"/>
    <cellStyle name="Gevolgde hyperlink" xfId="420" builtinId="9" hidden="1"/>
    <cellStyle name="Gevolgde hyperlink" xfId="422" builtinId="9" hidden="1"/>
    <cellStyle name="Gevolgde hyperlink" xfId="424" builtinId="9" hidden="1"/>
    <cellStyle name="Gevolgde hyperlink" xfId="426" builtinId="9" hidden="1"/>
    <cellStyle name="Gevolgde hyperlink" xfId="428" builtinId="9" hidden="1"/>
    <cellStyle name="Gevolgde hyperlink" xfId="430" builtinId="9" hidden="1"/>
    <cellStyle name="Gevolgde hyperlink" xfId="432" builtinId="9" hidden="1"/>
    <cellStyle name="Gevolgde hyperlink" xfId="434" builtinId="9" hidden="1"/>
    <cellStyle name="Gevolgde hyperlink" xfId="436" builtinId="9" hidden="1"/>
    <cellStyle name="Gevolgde hyperlink" xfId="438" builtinId="9" hidden="1"/>
    <cellStyle name="Gevolgde hyperlink" xfId="440" builtinId="9" hidden="1"/>
    <cellStyle name="Gevolgde hyperlink" xfId="442" builtinId="9" hidden="1"/>
    <cellStyle name="Gevolgde hyperlink" xfId="444" builtinId="9" hidden="1"/>
    <cellStyle name="Gevolgde hyperlink" xfId="446" builtinId="9" hidden="1"/>
    <cellStyle name="Gevolgde hyperlink" xfId="448" builtinId="9" hidden="1"/>
    <cellStyle name="Gevolgde hyperlink" xfId="450" builtinId="9" hidden="1"/>
    <cellStyle name="Gevolgde hyperlink" xfId="452" builtinId="9" hidden="1"/>
    <cellStyle name="Gevolgde hyperlink" xfId="454" builtinId="9" hidden="1"/>
    <cellStyle name="Gevolgde hyperlink" xfId="456" builtinId="9" hidden="1"/>
    <cellStyle name="Gevolgde hyperlink" xfId="458" builtinId="9" hidden="1"/>
    <cellStyle name="Gevolgde hyperlink" xfId="460" builtinId="9" hidden="1"/>
    <cellStyle name="Gevolgde hyperlink" xfId="462" builtinId="9" hidden="1"/>
    <cellStyle name="Gevolgde hyperlink" xfId="464" builtinId="9" hidden="1"/>
    <cellStyle name="Gevolgde hyperlink" xfId="466" builtinId="9" hidden="1"/>
    <cellStyle name="Gevolgde hyperlink" xfId="468" builtinId="9" hidden="1"/>
    <cellStyle name="Gevolgde hyperlink" xfId="470" builtinId="9" hidden="1"/>
    <cellStyle name="Gevolgde hyperlink" xfId="472" builtinId="9" hidden="1"/>
    <cellStyle name="Gevolgde hyperlink" xfId="474" builtinId="9" hidden="1"/>
    <cellStyle name="Gevolgde hyperlink" xfId="476" builtinId="9" hidden="1"/>
    <cellStyle name="Gevolgde hyperlink" xfId="478" builtinId="9" hidden="1"/>
    <cellStyle name="Gevolgde hyperlink" xfId="480" builtinId="9" hidden="1"/>
    <cellStyle name="Gevolgde hyperlink" xfId="482" builtinId="9" hidden="1"/>
    <cellStyle name="Gevolgde hyperlink" xfId="484" builtinId="9" hidden="1"/>
    <cellStyle name="Gevolgde hyperlink" xfId="486" builtinId="9" hidden="1"/>
    <cellStyle name="Gevolgde hyperlink" xfId="488" builtinId="9" hidden="1"/>
    <cellStyle name="Gevolgde hyperlink" xfId="490" builtinId="9" hidden="1"/>
    <cellStyle name="Gevolgde hyperlink" xfId="492" builtinId="9" hidden="1"/>
    <cellStyle name="Gevolgde hyperlink" xfId="494" builtinId="9" hidden="1"/>
    <cellStyle name="Gevolgde hyperlink" xfId="496" builtinId="9" hidden="1"/>
    <cellStyle name="Gevolgde hyperlink" xfId="498" builtinId="9" hidden="1"/>
    <cellStyle name="Gevolgde hyperlink" xfId="500" builtinId="9" hidden="1"/>
    <cellStyle name="Gevolgde hyperlink" xfId="502" builtinId="9" hidden="1"/>
    <cellStyle name="Gevolgde hyperlink" xfId="504" builtinId="9" hidden="1"/>
    <cellStyle name="Gevolgde hyperlink" xfId="506" builtinId="9" hidden="1"/>
    <cellStyle name="Gevolgde hyperlink" xfId="508" builtinId="9" hidden="1"/>
    <cellStyle name="Gevolgde hyperlink" xfId="510" builtinId="9" hidden="1"/>
    <cellStyle name="Gevolgde hyperlink" xfId="512" builtinId="9" hidden="1"/>
    <cellStyle name="Gevolgde hyperlink" xfId="514" builtinId="9" hidden="1"/>
    <cellStyle name="Gevolgde hyperlink" xfId="516" builtinId="9" hidden="1"/>
    <cellStyle name="Gevolgde hyperlink" xfId="518" builtinId="9" hidden="1"/>
    <cellStyle name="Gevolgde hyperlink" xfId="520" builtinId="9" hidden="1"/>
    <cellStyle name="Gevolgde hyperlink" xfId="522" builtinId="9" hidden="1"/>
    <cellStyle name="Gevolgde hyperlink" xfId="524" builtinId="9" hidden="1"/>
    <cellStyle name="Gevolgde hyperlink" xfId="526" builtinId="9" hidden="1"/>
    <cellStyle name="Gevolgde hyperlink" xfId="528" builtinId="9" hidden="1"/>
    <cellStyle name="Gevolgde hyperlink" xfId="530" builtinId="9" hidden="1"/>
    <cellStyle name="Gevolgde hyperlink" xfId="532" builtinId="9" hidden="1"/>
    <cellStyle name="Gevolgde hyperlink" xfId="533" builtinId="9" hidden="1"/>
    <cellStyle name="Gevolgde hyperlink" xfId="534" builtinId="9" hidden="1"/>
    <cellStyle name="Gevolgde hyperlink" xfId="535" builtinId="9" hidden="1"/>
    <cellStyle name="Gevolgde hyperlink" xfId="536" builtinId="9" hidden="1"/>
    <cellStyle name="Gevolgde hyperlink" xfId="537" builtinId="9" hidden="1"/>
    <cellStyle name="Gevolgde hyperlink" xfId="538" builtinId="9" hidden="1"/>
    <cellStyle name="Gevolgde hyperlink" xfId="539" builtinId="9" hidden="1"/>
    <cellStyle name="Gevolgde hyperlink" xfId="540" builtinId="9" hidden="1"/>
    <cellStyle name="Gevolgde hyperlink" xfId="541" builtinId="9" hidden="1"/>
    <cellStyle name="Gevolgde hyperlink" xfId="543" builtinId="9" hidden="1"/>
    <cellStyle name="Gevolgde hyperlink" xfId="545" builtinId="9" hidden="1"/>
    <cellStyle name="Gevolgde hyperlink" xfId="547" builtinId="9" hidden="1"/>
    <cellStyle name="Gevolgde hyperlink" xfId="549" builtinId="9" hidden="1"/>
    <cellStyle name="Gevolgde hyperlink" xfId="551" builtinId="9" hidden="1"/>
    <cellStyle name="Gevolgde hyperlink" xfId="553" builtinId="9" hidden="1"/>
    <cellStyle name="Gevolgde hyperlink" xfId="555" builtinId="9" hidden="1"/>
    <cellStyle name="Gevolgde hyperlink" xfId="556" builtinId="9" hidden="1"/>
    <cellStyle name="Gevolgde hyperlink" xfId="557" builtinId="9" hidden="1"/>
    <cellStyle name="Gevolgde hyperlink" xfId="558" builtinId="9" hidden="1"/>
    <cellStyle name="Gevolgde hyperlink" xfId="559" builtinId="9" hidden="1"/>
    <cellStyle name="Gevolgde hyperlink" xfId="560" builtinId="9" hidden="1"/>
    <cellStyle name="Gevolgde hyperlink" xfId="561" builtinId="9" hidden="1"/>
    <cellStyle name="Gevolgde hyperlink" xfId="562" builtinId="9" hidden="1"/>
    <cellStyle name="Gevolgde hyperlink" xfId="563" builtinId="9" hidden="1"/>
    <cellStyle name="Gevolgde hyperlink" xfId="564" builtinId="9" hidden="1"/>
    <cellStyle name="Gevolgde hyperlink" xfId="567" builtinId="9" hidden="1"/>
    <cellStyle name="Gevolgde hyperlink" xfId="568" builtinId="9" hidden="1"/>
    <cellStyle name="Gevolgde hyperlink" xfId="569" builtinId="9" hidden="1"/>
    <cellStyle name="Gevolgde hyperlink" xfId="570" builtinId="9" hidden="1"/>
    <cellStyle name="Gevolgde hyperlink" xfId="571" builtinId="9" hidden="1"/>
    <cellStyle name="Gevolgde hyperlink" xfId="572" builtinId="9" hidden="1"/>
    <cellStyle name="Gevolgde hyperlink" xfId="573" builtinId="9" hidden="1"/>
    <cellStyle name="Gevolgde hyperlink" xfId="574" builtinId="9" hidden="1"/>
    <cellStyle name="Gevolgde hyperlink" xfId="575" builtinId="9" hidden="1"/>
    <cellStyle name="Gevolgde hyperlink" xfId="576" builtinId="9" hidden="1"/>
    <cellStyle name="Gevolgde hyperlink" xfId="577" builtinId="9" hidden="1"/>
    <cellStyle name="Gevolgde hyperlink" xfId="578" builtinId="9" hidden="1"/>
    <cellStyle name="Gevolgde hyperlink" xfId="579" builtinId="9" hidden="1"/>
    <cellStyle name="Gevolgde hyperlink" xfId="580" builtinId="9" hidden="1"/>
    <cellStyle name="Gevolgde hyperlink" xfId="581" builtinId="9" hidden="1"/>
    <cellStyle name="Gevolgde hyperlink" xfId="582" builtinId="9" hidden="1"/>
    <cellStyle name="Gevolgde hyperlink" xfId="583" builtinId="9" hidden="1"/>
    <cellStyle name="Gevolgde hyperlink" xfId="584" builtinId="9" hidden="1"/>
    <cellStyle name="Gevolgde hyperlink" xfId="585" builtinId="9" hidden="1"/>
    <cellStyle name="Gevolgde hyperlink" xfId="586" builtinId="9" hidden="1"/>
    <cellStyle name="Gevolgde hyperlink" xfId="587" builtinId="9" hidden="1"/>
    <cellStyle name="Gevolgde hyperlink" xfId="588" builtinId="9" hidden="1"/>
    <cellStyle name="Gevolgde hyperlink" xfId="589" builtinId="9" hidden="1"/>
    <cellStyle name="Gevolgde hyperlink" xfId="590" builtinId="9" hidden="1"/>
    <cellStyle name="Gevolgde hyperlink" xfId="591" builtinId="9" hidden="1"/>
    <cellStyle name="Gevolgde hyperlink" xfId="592" builtinId="9" hidden="1"/>
    <cellStyle name="Gevolgde hyperlink" xfId="593" builtinId="9" hidden="1"/>
    <cellStyle name="Gevolgde hyperlink" xfId="594" builtinId="9" hidden="1"/>
    <cellStyle name="Gevolgde hyperlink" xfId="595" builtinId="9" hidden="1"/>
    <cellStyle name="Gevolgde hyperlink" xfId="596" builtinId="9" hidden="1"/>
    <cellStyle name="Gevolgde hyperlink" xfId="597" builtinId="9" hidden="1"/>
    <cellStyle name="Gevolgde hyperlink" xfId="598" builtinId="9" hidden="1"/>
    <cellStyle name="Gevolgde hyperlink" xfId="599" builtinId="9" hidden="1"/>
    <cellStyle name="Gevolgde hyperlink" xfId="600" builtinId="9" hidden="1"/>
    <cellStyle name="Gevolgde hyperlink" xfId="601" builtinId="9" hidden="1"/>
    <cellStyle name="Gevolgde hyperlink" xfId="602" builtinId="9" hidden="1"/>
    <cellStyle name="Gevolgde hyperlink" xfId="603" builtinId="9" hidden="1"/>
    <cellStyle name="Gevolgde hyperlink" xfId="604" builtinId="9" hidden="1"/>
    <cellStyle name="Gevolgde hyperlink" xfId="605" builtinId="9" hidden="1"/>
    <cellStyle name="Gevolgde hyperlink" xfId="606" builtinId="9" hidden="1"/>
    <cellStyle name="Gevolgde hyperlink" xfId="607" builtinId="9" hidden="1"/>
    <cellStyle name="Gevolgde hyperlink" xfId="608" builtinId="9" hidden="1"/>
    <cellStyle name="Gevolgde hyperlink" xfId="609" builtinId="9" hidden="1"/>
    <cellStyle name="Gevolgde hyperlink" xfId="610" builtinId="9" hidden="1"/>
    <cellStyle name="Gevolgde hyperlink" xfId="611" builtinId="9" hidden="1"/>
    <cellStyle name="Gevolgde hyperlink" xfId="612" builtinId="9" hidden="1"/>
    <cellStyle name="Gevolgde hyperlink" xfId="613" builtinId="9" hidden="1"/>
    <cellStyle name="Gevolgde hyperlink" xfId="614" builtinId="9" hidden="1"/>
    <cellStyle name="Gevolgde hyperlink" xfId="615" builtinId="9" hidden="1"/>
    <cellStyle name="Gevolgde hyperlink" xfId="616" builtinId="9" hidden="1"/>
    <cellStyle name="Gevolgde hyperlink" xfId="617" builtinId="9" hidden="1"/>
    <cellStyle name="Gevolgde hyperlink" xfId="618" builtinId="9" hidden="1"/>
    <cellStyle name="Gevolgde hyperlink" xfId="619" builtinId="9" hidden="1"/>
    <cellStyle name="Gevolgde hyperlink" xfId="620" builtinId="9" hidden="1"/>
    <cellStyle name="Gevolgde hyperlink" xfId="621" builtinId="9" hidden="1"/>
    <cellStyle name="Gevolgde hyperlink" xfId="622" builtinId="9" hidden="1"/>
    <cellStyle name="Gevolgde hyperlink" xfId="623" builtinId="9" hidden="1"/>
    <cellStyle name="Gevolgde hyperlink" xfId="624" builtinId="9" hidden="1"/>
    <cellStyle name="Gevolgde hyperlink" xfId="625" builtinId="9" hidden="1"/>
    <cellStyle name="Gevolgde hyperlink" xfId="626" builtinId="9" hidden="1"/>
    <cellStyle name="Gevolgde hyperlink" xfId="627" builtinId="9" hidden="1"/>
    <cellStyle name="Gevolgde hyperlink" xfId="628" builtinId="9" hidden="1"/>
    <cellStyle name="Gevolgde hyperlink" xfId="629" builtinId="9" hidden="1"/>
    <cellStyle name="Gevolgde hyperlink" xfId="630" builtinId="9" hidden="1"/>
    <cellStyle name="Gevolgde hyperlink" xfId="631" builtinId="9" hidden="1"/>
    <cellStyle name="Gevolgde hyperlink" xfId="632" builtinId="9" hidden="1"/>
    <cellStyle name="Gevolgde hyperlink" xfId="633" builtinId="9" hidden="1"/>
    <cellStyle name="Gevolgde hyperlink" xfId="634" builtinId="9" hidden="1"/>
    <cellStyle name="Gevolgde hyperlink" xfId="635" builtinId="9" hidden="1"/>
    <cellStyle name="Gevolgde hyperlink" xfId="636" builtinId="9" hidden="1"/>
    <cellStyle name="Gevolgde hyperlink" xfId="637" builtinId="9" hidden="1"/>
    <cellStyle name="Gevolgde hyperlink" xfId="638" builtinId="9" hidden="1"/>
    <cellStyle name="Gevolgde hyperlink" xfId="639" builtinId="9" hidden="1"/>
    <cellStyle name="Gevolgde hyperlink" xfId="640" builtinId="9" hidden="1"/>
    <cellStyle name="Gevolgde hyperlink" xfId="641" builtinId="9" hidden="1"/>
    <cellStyle name="Gevolgde hyperlink" xfId="642" builtinId="9" hidden="1"/>
    <cellStyle name="Gevolgde hyperlink" xfId="643" builtinId="9" hidden="1"/>
    <cellStyle name="Gevolgde hyperlink" xfId="645" builtinId="9" hidden="1"/>
    <cellStyle name="Gevolgde hyperlink" xfId="646" builtinId="9" hidden="1"/>
    <cellStyle name="Gevolgde hyperlink" xfId="647" builtinId="9" hidden="1"/>
    <cellStyle name="Gevolgde hyperlink" xfId="648" builtinId="9" hidden="1"/>
    <cellStyle name="Gevolgde hyperlink" xfId="649" builtinId="9" hidden="1"/>
    <cellStyle name="Gevolgde hyperlink" xfId="650" builtinId="9" hidden="1"/>
    <cellStyle name="Gevolgde hyperlink" xfId="651" builtinId="9" hidden="1"/>
    <cellStyle name="Gevolgde hyperlink" xfId="652" builtinId="9" hidden="1"/>
    <cellStyle name="Gevolgde hyperlink" xfId="653" builtinId="9" hidden="1"/>
    <cellStyle name="Gevolgde hyperlink" xfId="654" builtinId="9" hidden="1"/>
    <cellStyle name="Gevolgde hyperlink" xfId="655" builtinId="9" hidden="1"/>
    <cellStyle name="Gevolgde hyperlink" xfId="656" builtinId="9" hidden="1"/>
    <cellStyle name="Gevolgde hyperlink" xfId="657" builtinId="9" hidden="1"/>
    <cellStyle name="Gevolgde hyperlink" xfId="658" builtinId="9" hidden="1"/>
    <cellStyle name="Gevolgde hyperlink" xfId="659" builtinId="9" hidden="1"/>
    <cellStyle name="Gevolgde hyperlink" xfId="660" builtinId="9" hidden="1"/>
    <cellStyle name="Gevolgde hyperlink" xfId="661" builtinId="9" hidden="1"/>
    <cellStyle name="Gevolgde hyperlink" xfId="662" builtinId="9" hidden="1"/>
    <cellStyle name="Gevolgde hyperlink" xfId="663" builtinId="9" hidden="1"/>
    <cellStyle name="Gevolgde hyperlink" xfId="664" builtinId="9" hidden="1"/>
    <cellStyle name="Gevolgde hyperlink" xfId="665" builtinId="9" hidden="1"/>
    <cellStyle name="Gevolgde hyperlink" xfId="666" builtinId="9" hidden="1"/>
    <cellStyle name="Gevolgde hyperlink" xfId="667" builtinId="9" hidden="1"/>
    <cellStyle name="Gevolgde hyperlink" xfId="668" builtinId="9" hidden="1"/>
    <cellStyle name="Gevolgde hyperlink" xfId="669" builtinId="9" hidden="1"/>
    <cellStyle name="Gevolgde hyperlink" xfId="670" builtinId="9" hidden="1"/>
    <cellStyle name="Gevolgde hyperlink" xfId="671" builtinId="9" hidden="1"/>
    <cellStyle name="Gevolgde hyperlink" xfId="672" builtinId="9" hidden="1"/>
    <cellStyle name="Gevolgde hyperlink" xfId="673" builtinId="9" hidden="1"/>
    <cellStyle name="Gevolgde hyperlink" xfId="674" builtinId="9" hidden="1"/>
    <cellStyle name="Gevolgde hyperlink" xfId="675" builtinId="9" hidden="1"/>
    <cellStyle name="Gevolgde hyperlink" xfId="676" builtinId="9" hidden="1"/>
    <cellStyle name="Gevolgde hyperlink" xfId="677" builtinId="9" hidden="1"/>
    <cellStyle name="Gevolgde hyperlink" xfId="678" builtinId="9" hidden="1"/>
    <cellStyle name="Gevolgde hyperlink" xfId="679" builtinId="9" hidden="1"/>
    <cellStyle name="Gevolgde hyperlink" xfId="680" builtinId="9" hidden="1"/>
    <cellStyle name="Gevolgde hyperlink" xfId="681" builtinId="9" hidden="1"/>
    <cellStyle name="Gevolgde hyperlink" xfId="682" builtinId="9" hidden="1"/>
    <cellStyle name="Gevolgde hyperlink" xfId="683" builtinId="9" hidden="1"/>
    <cellStyle name="Gevolgde hyperlink" xfId="684" builtinId="9" hidden="1"/>
    <cellStyle name="Gevolgde hyperlink" xfId="685" builtinId="9" hidden="1"/>
    <cellStyle name="Gevolgde hyperlink" xfId="686" builtinId="9" hidden="1"/>
    <cellStyle name="Gevolgde hyperlink" xfId="687" builtinId="9" hidden="1"/>
    <cellStyle name="Gevolgde hyperlink" xfId="688" builtinId="9" hidden="1"/>
    <cellStyle name="Gevolgde hyperlink" xfId="689" builtinId="9" hidden="1"/>
    <cellStyle name="Gevolgde hyperlink" xfId="690" builtinId="9" hidden="1"/>
    <cellStyle name="Gevolgde hyperlink" xfId="691" builtinId="9" hidden="1"/>
    <cellStyle name="Gevolgde hyperlink" xfId="692" builtinId="9" hidden="1"/>
    <cellStyle name="Gevolgde hyperlink" xfId="693" builtinId="9" hidden="1"/>
    <cellStyle name="Gevolgde hyperlink" xfId="694" builtinId="9" hidden="1"/>
    <cellStyle name="Gevolgde hyperlink" xfId="695" builtinId="9" hidden="1"/>
    <cellStyle name="Gevolgde hyperlink" xfId="696" builtinId="9" hidden="1"/>
    <cellStyle name="Gevolgde hyperlink" xfId="697" builtinId="9" hidden="1"/>
    <cellStyle name="Gevolgde hyperlink" xfId="698" builtinId="9" hidden="1"/>
    <cellStyle name="Gevolgde hyperlink" xfId="699" builtinId="9" hidden="1"/>
    <cellStyle name="Gevolgde hyperlink" xfId="700" builtinId="9" hidden="1"/>
    <cellStyle name="Gevolgde hyperlink" xfId="701" builtinId="9" hidden="1"/>
    <cellStyle name="Gevolgde hyperlink" xfId="702" builtinId="9" hidden="1"/>
    <cellStyle name="Gevolgde hyperlink" xfId="703" builtinId="9" hidden="1"/>
    <cellStyle name="Gevolgde hyperlink" xfId="704" builtinId="9" hidden="1"/>
    <cellStyle name="Gevolgde hyperlink" xfId="705" builtinId="9" hidden="1"/>
    <cellStyle name="Gevolgde hyperlink" xfId="706" builtinId="9" hidden="1"/>
    <cellStyle name="Gevolgde hyperlink" xfId="707" builtinId="9" hidden="1"/>
    <cellStyle name="Gevolgde hyperlink" xfId="708" builtinId="9" hidden="1"/>
    <cellStyle name="Gevolgde hyperlink" xfId="709" builtinId="9" hidden="1"/>
    <cellStyle name="Gevolgde hyperlink" xfId="710" builtinId="9" hidden="1"/>
    <cellStyle name="Gevolgde hyperlink" xfId="711" builtinId="9" hidden="1"/>
    <cellStyle name="Gevolgde hyperlink" xfId="712" builtinId="9" hidden="1"/>
    <cellStyle name="Gevolgde hyperlink" xfId="713" builtinId="9" hidden="1"/>
    <cellStyle name="Gevolgde hyperlink" xfId="714" builtinId="9" hidden="1"/>
    <cellStyle name="Gevolgde hyperlink" xfId="715" builtinId="9" hidden="1"/>
    <cellStyle name="Gevolgde hyperlink" xfId="716" builtinId="9" hidden="1"/>
    <cellStyle name="Gevolgde hyperlink" xfId="717" builtinId="9" hidden="1"/>
    <cellStyle name="Gevolgde hyperlink" xfId="718" builtinId="9" hidden="1"/>
    <cellStyle name="Gevolgde hyperlink" xfId="719" builtinId="9" hidden="1"/>
    <cellStyle name="Gevolgde hyperlink" xfId="720" builtinId="9" hidden="1"/>
    <cellStyle name="Gevolgde hyperlink" xfId="721" builtinId="9" hidden="1"/>
    <cellStyle name="Gevolgde hyperlink" xfId="722" builtinId="9" hidden="1"/>
    <cellStyle name="Gevolgde hyperlink" xfId="723" builtinId="9" hidden="1"/>
    <cellStyle name="Gevolgde hyperlink" xfId="724" builtinId="9" hidden="1"/>
    <cellStyle name="Gevolgde hyperlink" xfId="725" builtinId="9" hidden="1"/>
    <cellStyle name="Gevolgde hyperlink" xfId="726" builtinId="9" hidden="1"/>
    <cellStyle name="Gevolgde hyperlink" xfId="727" builtinId="9" hidden="1"/>
    <cellStyle name="Gevolgde hyperlink" xfId="728" builtinId="9" hidden="1"/>
    <cellStyle name="Gevolgde hyperlink" xfId="729" builtinId="9" hidden="1"/>
    <cellStyle name="Gevolgde hyperlink" xfId="730" builtinId="9" hidden="1"/>
    <cellStyle name="Gevolgde hyperlink" xfId="731" builtinId="9" hidden="1"/>
    <cellStyle name="Gevolgde hyperlink" xfId="732" builtinId="9" hidden="1"/>
    <cellStyle name="Gevolgde hyperlink" xfId="733" builtinId="9" hidden="1"/>
    <cellStyle name="Gevolgde hyperlink" xfId="734" builtinId="9" hidden="1"/>
    <cellStyle name="Gevolgde hyperlink" xfId="735" builtinId="9" hidden="1"/>
    <cellStyle name="Gevolgde hyperlink" xfId="736" builtinId="9" hidden="1"/>
    <cellStyle name="Gevolgde hyperlink" xfId="737" builtinId="9" hidden="1"/>
    <cellStyle name="Gevolgde hyperlink" xfId="738" builtinId="9" hidden="1"/>
    <cellStyle name="Gevolgde hyperlink" xfId="739" builtinId="9" hidden="1"/>
    <cellStyle name="Gevolgde hyperlink" xfId="740" builtinId="9" hidden="1"/>
    <cellStyle name="Gevolgde hyperlink" xfId="741" builtinId="9" hidden="1"/>
    <cellStyle name="Gevolgde hyperlink" xfId="742" builtinId="9" hidden="1"/>
    <cellStyle name="Gevolgde hyperlink" xfId="743" builtinId="9" hidden="1"/>
    <cellStyle name="Gevolgde hyperlink" xfId="744" builtinId="9" hidden="1"/>
    <cellStyle name="Gevolgde hyperlink" xfId="745" builtinId="9" hidden="1"/>
    <cellStyle name="Gevolgde hyperlink" xfId="746" builtinId="9" hidden="1"/>
    <cellStyle name="Gevolgde hyperlink" xfId="747" builtinId="9" hidden="1"/>
    <cellStyle name="Gevolgde hyperlink" xfId="748" builtinId="9" hidden="1"/>
    <cellStyle name="Gevolgde hyperlink" xfId="749" builtinId="9" hidden="1"/>
    <cellStyle name="Gevolgde hyperlink" xfId="750" builtinId="9" hidden="1"/>
    <cellStyle name="Gevolgde hyperlink" xfId="751" builtinId="9" hidden="1"/>
    <cellStyle name="Gevolgde hyperlink" xfId="752" builtinId="9" hidden="1"/>
    <cellStyle name="Gevolgde hyperlink" xfId="753" builtinId="9" hidden="1"/>
    <cellStyle name="Gevolgde hyperlink" xfId="754" builtinId="9" hidden="1"/>
    <cellStyle name="Gevolgde hyperlink" xfId="755" builtinId="9" hidden="1"/>
    <cellStyle name="Gevolgde hyperlink" xfId="756" builtinId="9" hidden="1"/>
    <cellStyle name="Gevolgde hyperlink" xfId="757" builtinId="9" hidden="1"/>
    <cellStyle name="Gevolgde hyperlink" xfId="758" builtinId="9" hidden="1"/>
    <cellStyle name="Gevolgde hyperlink" xfId="759" builtinId="9" hidden="1"/>
    <cellStyle name="Gevolgde hyperlink" xfId="760" builtinId="9" hidden="1"/>
    <cellStyle name="Gevolgde hyperlink" xfId="761" builtinId="9" hidden="1"/>
    <cellStyle name="Gevolgde hyperlink" xfId="762" builtinId="9" hidden="1"/>
    <cellStyle name="Gevolgde hyperlink" xfId="763" builtinId="9" hidden="1"/>
    <cellStyle name="Gevolgde hyperlink" xfId="764" builtinId="9" hidden="1"/>
    <cellStyle name="Gevolgde hyperlink" xfId="765" builtinId="9" hidden="1"/>
    <cellStyle name="Gevolgde hyperlink" xfId="766" builtinId="9" hidden="1"/>
    <cellStyle name="Gevolgde hyperlink" xfId="767" builtinId="9" hidden="1"/>
    <cellStyle name="Gevolgde hyperlink" xfId="768" builtinId="9" hidden="1"/>
    <cellStyle name="Gevolgde hyperlink" xfId="769" builtinId="9" hidden="1"/>
    <cellStyle name="Gevolgde hyperlink" xfId="770" builtinId="9" hidden="1"/>
    <cellStyle name="Gevolgde hyperlink" xfId="771" builtinId="9" hidden="1"/>
    <cellStyle name="Gevolgde hyperlink" xfId="772" builtinId="9" hidden="1"/>
    <cellStyle name="Gevolgde hyperlink" xfId="773" builtinId="9" hidden="1"/>
    <cellStyle name="Gevolgde hyperlink" xfId="774" builtinId="9" hidden="1"/>
    <cellStyle name="Gevolgde hyperlink" xfId="775" builtinId="9" hidden="1"/>
    <cellStyle name="Gevolgde hyperlink" xfId="776" builtinId="9" hidden="1"/>
    <cellStyle name="Gevolgde hyperlink" xfId="777" builtinId="9" hidden="1"/>
    <cellStyle name="Gevolgde hyperlink" xfId="778" builtinId="9" hidden="1"/>
    <cellStyle name="Gevolgde hyperlink" xfId="779" builtinId="9" hidden="1"/>
    <cellStyle name="Gevolgde hyperlink" xfId="780" builtinId="9" hidden="1"/>
    <cellStyle name="Gevolgde hyperlink" xfId="781" builtinId="9" hidden="1"/>
    <cellStyle name="Gevolgde hyperlink" xfId="782" builtinId="9" hidden="1"/>
    <cellStyle name="Gevolgde hyperlink" xfId="783" builtinId="9" hidden="1"/>
    <cellStyle name="Gevolgde hyperlink" xfId="784" builtinId="9" hidden="1"/>
    <cellStyle name="Gevolgde hyperlink" xfId="785" builtinId="9" hidden="1"/>
    <cellStyle name="Gevolgde hyperlink" xfId="786" builtinId="9" hidden="1"/>
    <cellStyle name="Gevolgde hyperlink" xfId="787" builtinId="9" hidden="1"/>
    <cellStyle name="Gevolgde hyperlink" xfId="788" builtinId="9" hidden="1"/>
    <cellStyle name="Gevolgde hyperlink" xfId="789" builtinId="9" hidden="1"/>
    <cellStyle name="Gevolgde hyperlink" xfId="790" builtinId="9" hidden="1"/>
    <cellStyle name="Gevolgde hyperlink" xfId="791" builtinId="9" hidden="1"/>
    <cellStyle name="Gevolgde hyperlink" xfId="792" builtinId="9" hidden="1"/>
    <cellStyle name="Gevolgde hyperlink" xfId="793" builtinId="9" hidden="1"/>
    <cellStyle name="Gevolgde hyperlink" xfId="794" builtinId="9" hidden="1"/>
    <cellStyle name="Gevolgde hyperlink" xfId="795" builtinId="9" hidden="1"/>
    <cellStyle name="Gevolgde hyperlink" xfId="796" builtinId="9" hidden="1"/>
    <cellStyle name="Gevolgde hyperlink" xfId="797" builtinId="9" hidden="1"/>
    <cellStyle name="Gevolgde hyperlink" xfId="798" builtinId="9" hidden="1"/>
    <cellStyle name="Gevolgde hyperlink" xfId="799" builtinId="9" hidden="1"/>
    <cellStyle name="Gevolgde hyperlink" xfId="800" builtinId="9" hidden="1"/>
    <cellStyle name="Gevolgde hyperlink" xfId="801" builtinId="9" hidden="1"/>
    <cellStyle name="Gevolgde hyperlink" xfId="802" builtinId="9" hidden="1"/>
    <cellStyle name="Gevolgde hyperlink" xfId="803" builtinId="9" hidden="1"/>
    <cellStyle name="Gevolgde hyperlink" xfId="804" builtinId="9" hidden="1"/>
    <cellStyle name="Gevolgde hyperlink" xfId="805" builtinId="9" hidden="1"/>
    <cellStyle name="Gevolgde hyperlink" xfId="806" builtinId="9" hidden="1"/>
    <cellStyle name="Gevolgde hyperlink" xfId="808" builtinId="9" hidden="1"/>
    <cellStyle name="Gevolgde hyperlink" xfId="809" builtinId="9" hidden="1"/>
    <cellStyle name="Gevolgde hyperlink" xfId="810" builtinId="9" hidden="1"/>
    <cellStyle name="Gevolgde hyperlink" xfId="811" builtinId="9" hidden="1"/>
    <cellStyle name="Gevolgde hyperlink" xfId="812" builtinId="9" hidden="1"/>
    <cellStyle name="Gevolgde hyperlink" xfId="813" builtinId="9" hidden="1"/>
    <cellStyle name="Gevolgde hyperlink" xfId="814" builtinId="9" hidden="1"/>
    <cellStyle name="Gevolgde hyperlink" xfId="815" builtinId="9" hidden="1"/>
    <cellStyle name="Gevolgde hyperlink" xfId="816" builtinId="9" hidden="1"/>
    <cellStyle name="Gevolgde hyperlink" xfId="817" builtinId="9" hidden="1"/>
    <cellStyle name="Gevolgde hyperlink" xfId="818" builtinId="9" hidden="1"/>
    <cellStyle name="Gevolgde hyperlink" xfId="819" builtinId="9" hidden="1"/>
    <cellStyle name="Gevolgde hyperlink" xfId="820" builtinId="9" hidden="1"/>
    <cellStyle name="Gevolgde hyperlink" xfId="821" builtinId="9" hidden="1"/>
    <cellStyle name="Gevolgde hyperlink" xfId="822" builtinId="9" hidden="1"/>
    <cellStyle name="Gevolgde hyperlink" xfId="823" builtinId="9" hidden="1"/>
    <cellStyle name="Gevolgde hyperlink" xfId="824" builtinId="9" hidden="1"/>
    <cellStyle name="Gevolgde hyperlink" xfId="825" builtinId="9" hidden="1"/>
    <cellStyle name="Gevolgde hyperlink" xfId="826" builtinId="9" hidden="1"/>
    <cellStyle name="Gevolgde hyperlink" xfId="827" builtinId="9" hidden="1"/>
    <cellStyle name="Gevolgde hyperlink" xfId="828" builtinId="9" hidden="1"/>
    <cellStyle name="Gevolgde hyperlink" xfId="829" builtinId="9" hidden="1"/>
    <cellStyle name="Gevolgde hyperlink" xfId="830" builtinId="9" hidden="1"/>
    <cellStyle name="Gevolgde hyperlink" xfId="831" builtinId="9" hidden="1"/>
    <cellStyle name="Gevolgde hyperlink" xfId="832" builtinId="9" hidden="1"/>
    <cellStyle name="Gevolgde hyperlink" xfId="833" builtinId="9" hidden="1"/>
    <cellStyle name="Gevolgde hyperlink" xfId="834" builtinId="9" hidden="1"/>
    <cellStyle name="Gevolgde hyperlink" xfId="835" builtinId="9" hidden="1"/>
    <cellStyle name="Gevolgde hyperlink" xfId="836" builtinId="9" hidden="1"/>
    <cellStyle name="Gevolgde hyperlink" xfId="837" builtinId="9" hidden="1"/>
    <cellStyle name="Gevolgde hyperlink" xfId="838" builtinId="9" hidden="1"/>
    <cellStyle name="Gevolgde hyperlink" xfId="839" builtinId="9" hidden="1"/>
    <cellStyle name="Gevolgde hyperlink" xfId="840" builtinId="9" hidden="1"/>
    <cellStyle name="Gevolgde hyperlink" xfId="841" builtinId="9" hidden="1"/>
    <cellStyle name="Gevolgde hyperlink" xfId="842" builtinId="9" hidden="1"/>
    <cellStyle name="Gevolgde hyperlink" xfId="843" builtinId="9" hidden="1"/>
    <cellStyle name="Gevolgde hyperlink" xfId="844" builtinId="9" hidden="1"/>
    <cellStyle name="Gevolgde hyperlink" xfId="845" builtinId="9" hidden="1"/>
    <cellStyle name="Gevolgde hyperlink" xfId="846" builtinId="9" hidden="1"/>
    <cellStyle name="Gevolgde hyperlink" xfId="847" builtinId="9" hidden="1"/>
    <cellStyle name="Gevolgde hyperlink" xfId="848" builtinId="9" hidden="1"/>
    <cellStyle name="Gevolgde hyperlink" xfId="849" builtinId="9" hidden="1"/>
    <cellStyle name="Gevolgde hyperlink" xfId="850" builtinId="9" hidden="1"/>
    <cellStyle name="Gevolgde hyperlink" xfId="851" builtinId="9" hidden="1"/>
    <cellStyle name="Gevolgde hyperlink" xfId="852" builtinId="9" hidden="1"/>
    <cellStyle name="Gevolgde hyperlink" xfId="853" builtinId="9" hidden="1"/>
    <cellStyle name="Gevolgde hyperlink" xfId="854" builtinId="9" hidden="1"/>
    <cellStyle name="Gevolgde hyperlink" xfId="855" builtinId="9" hidden="1"/>
    <cellStyle name="Gevolgde hyperlink" xfId="856" builtinId="9" hidden="1"/>
    <cellStyle name="Gevolgde hyperlink" xfId="857" builtinId="9" hidden="1"/>
    <cellStyle name="Gevolgde hyperlink" xfId="858" builtinId="9" hidden="1"/>
    <cellStyle name="Gevolgde hyperlink" xfId="859" builtinId="9" hidden="1"/>
    <cellStyle name="Gevolgde hyperlink" xfId="860" builtinId="9" hidden="1"/>
    <cellStyle name="Gevolgde hyperlink" xfId="861" builtinId="9" hidden="1"/>
    <cellStyle name="Gevolgde hyperlink" xfId="862" builtinId="9" hidden="1"/>
    <cellStyle name="Gevolgde hyperlink" xfId="863" builtinId="9" hidden="1"/>
    <cellStyle name="Gevolgde hyperlink" xfId="864" builtinId="9" hidden="1"/>
    <cellStyle name="Gevolgde hyperlink" xfId="865" builtinId="9" hidden="1"/>
    <cellStyle name="Gevolgde hyperlink" xfId="866" builtinId="9" hidden="1"/>
    <cellStyle name="Gevolgde hyperlink" xfId="867" builtinId="9" hidden="1"/>
    <cellStyle name="Gevolgde hyperlink" xfId="868" builtinId="9" hidden="1"/>
    <cellStyle name="Gevolgde hyperlink" xfId="869" builtinId="9" hidden="1"/>
    <cellStyle name="Gevolgde hyperlink" xfId="870" builtinId="9" hidden="1"/>
    <cellStyle name="Gevolgde hyperlink" xfId="871" builtinId="9" hidden="1"/>
    <cellStyle name="Gevolgde hyperlink" xfId="872" builtinId="9" hidden="1"/>
    <cellStyle name="Gevolgde hyperlink" xfId="878" builtinId="9" hidden="1"/>
    <cellStyle name="Gevolgde hyperlink" xfId="879" builtinId="9" hidden="1"/>
    <cellStyle name="Gevolgde hyperlink" xfId="880" builtinId="9" hidden="1"/>
    <cellStyle name="Gevolgde hyperlink" xfId="881" builtinId="9" hidden="1"/>
    <cellStyle name="Gevolgde hyperlink" xfId="882" builtinId="9" hidden="1"/>
    <cellStyle name="Gevolgde hyperlink" xfId="883" builtinId="9" hidden="1"/>
    <cellStyle name="Gevolgde hyperlink" xfId="884" builtinId="9" hidden="1"/>
    <cellStyle name="Gevolgde hyperlink" xfId="88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886" builtinId="8"/>
    <cellStyle name="Hyperlink 2" xfId="566" xr:uid="{00000000-0005-0000-0000-00006D030000}"/>
    <cellStyle name="Key Metric Header" xfId="873" xr:uid="{00000000-0005-0000-0000-00006E030000}"/>
    <cellStyle name="Key Metric Percentage" xfId="874" xr:uid="{00000000-0005-0000-0000-00006F030000}"/>
    <cellStyle name="Key Metric Value" xfId="875" xr:uid="{00000000-0005-0000-0000-000070030000}"/>
    <cellStyle name="Normaal 2" xfId="807" xr:uid="{00000000-0005-0000-0000-000072030000}"/>
    <cellStyle name="Normaal 3" xfId="876" xr:uid="{00000000-0005-0000-0000-000073030000}"/>
    <cellStyle name="Procent 2" xfId="644" xr:uid="{00000000-0005-0000-0000-000075030000}"/>
    <cellStyle name="Standaard" xfId="0" builtinId="0"/>
    <cellStyle name="Standaard 2" xfId="565" xr:uid="{00000000-0005-0000-0000-000076030000}"/>
    <cellStyle name="Titel 2" xfId="877" xr:uid="{00000000-0005-0000-0000-000077030000}"/>
  </cellStyles>
  <dxfs count="24">
    <dxf>
      <font>
        <b/>
        <i val="0"/>
        <color theme="0"/>
      </font>
      <fill>
        <patternFill patternType="solid">
          <fgColor indexed="64"/>
          <bgColor rgb="FF008000"/>
        </patternFill>
      </fill>
    </dxf>
    <dxf>
      <font>
        <b/>
        <i val="0"/>
        <color theme="0"/>
      </font>
      <fill>
        <patternFill patternType="solid">
          <fgColor indexed="64"/>
          <bgColor rgb="FFE2B313"/>
        </patternFill>
      </fill>
    </dxf>
    <dxf>
      <font>
        <b/>
        <i val="0"/>
        <color theme="0"/>
      </font>
      <fill>
        <patternFill patternType="solid">
          <fgColor indexed="64"/>
          <bgColor rgb="FFFF0000"/>
        </patternFill>
      </fill>
    </dxf>
    <dxf>
      <font>
        <b/>
        <i val="0"/>
        <color theme="0"/>
      </font>
      <fill>
        <patternFill patternType="solid">
          <fgColor indexed="64"/>
          <bgColor rgb="FF008000"/>
        </patternFill>
      </fill>
    </dxf>
    <dxf>
      <font>
        <b/>
        <i val="0"/>
        <color theme="0"/>
      </font>
      <fill>
        <patternFill patternType="solid">
          <fgColor indexed="64"/>
          <bgColor rgb="FFE2B313"/>
        </patternFill>
      </fill>
    </dxf>
    <dxf>
      <font>
        <b/>
        <i val="0"/>
        <color theme="0"/>
      </font>
      <fill>
        <patternFill patternType="solid">
          <fgColor indexed="64"/>
          <bgColor rgb="FFFF0000"/>
        </patternFill>
      </fill>
    </dxf>
    <dxf>
      <font>
        <b/>
        <i val="0"/>
        <color theme="0"/>
      </font>
      <fill>
        <patternFill patternType="solid">
          <fgColor indexed="64"/>
          <bgColor rgb="FF008000"/>
        </patternFill>
      </fill>
    </dxf>
    <dxf>
      <font>
        <b/>
        <i val="0"/>
        <color theme="0"/>
      </font>
      <fill>
        <patternFill patternType="solid">
          <fgColor indexed="64"/>
          <bgColor rgb="FFE2B313"/>
        </patternFill>
      </fill>
    </dxf>
    <dxf>
      <font>
        <b/>
        <i val="0"/>
        <color theme="0"/>
      </font>
      <fill>
        <patternFill patternType="solid">
          <fgColor indexed="64"/>
          <bgColor rgb="FFFF0000"/>
        </patternFill>
      </fill>
    </dxf>
    <dxf>
      <font>
        <b/>
        <i val="0"/>
        <color theme="0"/>
      </font>
      <fill>
        <patternFill patternType="solid">
          <fgColor indexed="64"/>
          <bgColor rgb="FF008000"/>
        </patternFill>
      </fill>
    </dxf>
    <dxf>
      <font>
        <b/>
        <i val="0"/>
        <color theme="0"/>
      </font>
      <fill>
        <patternFill patternType="solid">
          <fgColor indexed="64"/>
          <bgColor rgb="FFE2B313"/>
        </patternFill>
      </fill>
    </dxf>
    <dxf>
      <font>
        <b/>
        <i val="0"/>
        <color theme="0"/>
      </font>
      <fill>
        <patternFill patternType="solid">
          <fgColor indexed="64"/>
          <bgColor rgb="FFFF0000"/>
        </patternFill>
      </fill>
    </dxf>
    <dxf>
      <font>
        <b/>
        <i val="0"/>
        <color theme="0"/>
      </font>
      <fill>
        <patternFill patternType="solid">
          <fgColor indexed="64"/>
          <bgColor rgb="FF008000"/>
        </patternFill>
      </fill>
    </dxf>
    <dxf>
      <font>
        <b/>
        <i val="0"/>
        <color theme="0"/>
      </font>
      <fill>
        <patternFill patternType="solid">
          <fgColor indexed="64"/>
          <bgColor rgb="FFE2B313"/>
        </patternFill>
      </fill>
    </dxf>
    <dxf>
      <font>
        <b/>
        <i val="0"/>
        <color theme="0"/>
      </font>
      <fill>
        <patternFill patternType="solid">
          <fgColor indexed="64"/>
          <bgColor rgb="FFFF0000"/>
        </patternFill>
      </fill>
    </dxf>
    <dxf>
      <font>
        <b/>
        <i val="0"/>
        <color theme="0"/>
      </font>
      <fill>
        <patternFill patternType="solid">
          <fgColor indexed="64"/>
          <bgColor rgb="FF008000"/>
        </patternFill>
      </fill>
    </dxf>
    <dxf>
      <font>
        <b/>
        <i val="0"/>
        <color theme="0"/>
      </font>
      <fill>
        <patternFill patternType="solid">
          <fgColor indexed="64"/>
          <bgColor rgb="FFE2B313"/>
        </patternFill>
      </fill>
    </dxf>
    <dxf>
      <font>
        <b/>
        <i val="0"/>
        <color theme="0"/>
      </font>
      <fill>
        <patternFill patternType="solid">
          <fgColor indexed="64"/>
          <bgColor rgb="FFFF0000"/>
        </patternFill>
      </fill>
    </dxf>
    <dxf>
      <font>
        <b/>
        <i val="0"/>
        <color theme="0"/>
      </font>
      <fill>
        <patternFill patternType="solid">
          <fgColor indexed="64"/>
          <bgColor rgb="FF008000"/>
        </patternFill>
      </fill>
    </dxf>
    <dxf>
      <font>
        <b/>
        <i val="0"/>
        <color theme="0"/>
      </font>
      <fill>
        <patternFill patternType="solid">
          <fgColor indexed="64"/>
          <bgColor rgb="FFE2B313"/>
        </patternFill>
      </fill>
    </dxf>
    <dxf>
      <font>
        <b/>
        <i val="0"/>
        <color theme="0"/>
      </font>
      <fill>
        <patternFill patternType="solid">
          <fgColor indexed="64"/>
          <bgColor rgb="FFFF0000"/>
        </patternFill>
      </fill>
    </dxf>
    <dxf>
      <font>
        <b/>
        <i val="0"/>
        <color theme="0"/>
      </font>
      <fill>
        <patternFill patternType="solid">
          <fgColor indexed="64"/>
          <bgColor rgb="FF008000"/>
        </patternFill>
      </fill>
    </dxf>
    <dxf>
      <font>
        <b/>
        <i val="0"/>
        <color theme="0"/>
      </font>
      <fill>
        <patternFill patternType="solid">
          <fgColor indexed="64"/>
          <bgColor rgb="FFE2B313"/>
        </patternFill>
      </fill>
    </dxf>
    <dxf>
      <font>
        <b/>
        <i val="0"/>
        <color theme="0"/>
      </font>
      <fill>
        <patternFill patternType="solid">
          <fgColor indexed="64"/>
          <bgColor rgb="FFFF0000"/>
        </patternFill>
      </fill>
    </dxf>
  </dxfs>
  <tableStyles count="0" defaultTableStyle="TableStyleMedium9" defaultPivotStyle="PivotStyleMedium4"/>
  <colors>
    <mruColors>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stiaan\Downloads\example%20dashboard%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ations"/>
      <sheetName val="Key Metric Settings"/>
      <sheetName val="Welkom"/>
      <sheetName val="Tem 1"/>
      <sheetName val="Tem 2"/>
    </sheetNames>
    <sheetDataSet>
      <sheetData sheetId="0"/>
      <sheetData sheetId="1"/>
      <sheetData sheetId="2"/>
      <sheetData sheetId="3">
        <row r="5">
          <cell r="E5" t="str">
            <v>[ KPI naam ]</v>
          </cell>
        </row>
        <row r="6">
          <cell r="E6" t="str">
            <v>[ KPI naam ]</v>
          </cell>
        </row>
        <row r="7">
          <cell r="E7" t="str">
            <v>[ KPI naam ]</v>
          </cell>
        </row>
        <row r="8">
          <cell r="E8" t="str">
            <v>[ KPI naam ]</v>
          </cell>
        </row>
        <row r="9">
          <cell r="E9" t="str">
            <v>[ KPI naam ]</v>
          </cell>
        </row>
        <row r="10">
          <cell r="E10" t="str">
            <v>[ KPI naam ]</v>
          </cell>
        </row>
        <row r="11">
          <cell r="E11" t="str">
            <v>[ KPI naam ]</v>
          </cell>
        </row>
        <row r="12">
          <cell r="E12" t="str">
            <v>[ KPI naam ]</v>
          </cell>
        </row>
        <row r="13">
          <cell r="E13" t="str">
            <v>[ KPI naam ]</v>
          </cell>
        </row>
        <row r="14">
          <cell r="E14" t="str">
            <v>[ KPI naam ]</v>
          </cell>
        </row>
        <row r="15">
          <cell r="E15" t="str">
            <v>[ KPI naam ]</v>
          </cell>
        </row>
        <row r="16">
          <cell r="E16" t="str">
            <v>[ KPI naam ]</v>
          </cell>
        </row>
        <row r="17">
          <cell r="E17" t="str">
            <v>[ KPI naam ]</v>
          </cell>
        </row>
        <row r="18">
          <cell r="E18" t="str">
            <v>[ KPI naam ]</v>
          </cell>
        </row>
        <row r="19">
          <cell r="E19" t="str">
            <v>[ KPI naam ]</v>
          </cell>
        </row>
        <row r="20">
          <cell r="E20" t="str">
            <v>[ KPI naam ]</v>
          </cell>
        </row>
        <row r="21">
          <cell r="E21" t="str">
            <v>[ KPI naam ]</v>
          </cell>
        </row>
        <row r="22">
          <cell r="E22" t="str">
            <v>[ KPI naam ]</v>
          </cell>
        </row>
        <row r="23">
          <cell r="E23" t="str">
            <v>[ KPI naam ]</v>
          </cell>
        </row>
        <row r="24">
          <cell r="E24" t="str">
            <v>[ KPI naam ]</v>
          </cell>
        </row>
      </sheetData>
      <sheetData sheetId="4"/>
    </sheetDataSet>
  </externalBook>
</externalLink>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etalentengids.nl/" TargetMode="External"/><Relationship Id="rId1" Type="http://schemas.openxmlformats.org/officeDocument/2006/relationships/hyperlink" Target="https://detalentengids.nl/"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detalentengids.n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detalentengids.n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detalentengids.nl/"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detalentengids.nl/"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detalentengids.n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talentengids.n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detalentengids.n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detalentengids.n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detalentengids.n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etalentengids.n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detalentengids.n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detalentengids.n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detalentengids.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5329A-008E-4553-AD30-496BE36BB80F}">
  <sheetPr>
    <tabColor rgb="FFFF0000"/>
  </sheetPr>
  <dimension ref="B1:D30"/>
  <sheetViews>
    <sheetView showGridLines="0" workbookViewId="0">
      <selection activeCell="D30" sqref="D30"/>
    </sheetView>
  </sheetViews>
  <sheetFormatPr defaultRowHeight="15.5" x14ac:dyDescent="0.35"/>
  <cols>
    <col min="2" max="2" width="27.4140625" customWidth="1"/>
    <col min="3" max="3" width="2.6640625" customWidth="1"/>
    <col min="4" max="4" width="153.08203125" customWidth="1"/>
  </cols>
  <sheetData>
    <row r="1" spans="2:4" ht="42" customHeight="1" thickBot="1" x14ac:dyDescent="0.4">
      <c r="B1" s="80" t="s">
        <v>331</v>
      </c>
      <c r="C1" s="81"/>
      <c r="D1" s="82"/>
    </row>
    <row r="2" spans="2:4" s="78" customFormat="1" x14ac:dyDescent="0.35">
      <c r="B2" s="84"/>
      <c r="C2" s="84"/>
      <c r="D2" s="84"/>
    </row>
    <row r="3" spans="2:4" s="78" customFormat="1" ht="18.5" x14ac:dyDescent="0.35">
      <c r="B3" s="84"/>
      <c r="C3" s="84"/>
      <c r="D3" s="83" t="s">
        <v>373</v>
      </c>
    </row>
    <row r="4" spans="2:4" ht="16" thickBot="1" x14ac:dyDescent="0.4"/>
    <row r="5" spans="2:4" ht="201" customHeight="1" thickBot="1" x14ac:dyDescent="0.4">
      <c r="B5" s="67" t="s">
        <v>332</v>
      </c>
      <c r="D5" s="71" t="s">
        <v>334</v>
      </c>
    </row>
    <row r="6" spans="2:4" ht="16" thickBot="1" x14ac:dyDescent="0.4">
      <c r="B6" s="60"/>
    </row>
    <row r="7" spans="2:4" ht="115" customHeight="1" thickBot="1" x14ac:dyDescent="0.4">
      <c r="B7" s="67" t="s">
        <v>333</v>
      </c>
      <c r="D7" s="71" t="s">
        <v>335</v>
      </c>
    </row>
    <row r="8" spans="2:4" s="78" customFormat="1" ht="16" thickBot="1" x14ac:dyDescent="0.4">
      <c r="B8" s="77"/>
      <c r="D8" s="79"/>
    </row>
    <row r="9" spans="2:4" ht="77.5" customHeight="1" thickBot="1" x14ac:dyDescent="0.4">
      <c r="B9" s="76" t="s">
        <v>336</v>
      </c>
      <c r="D9" s="71" t="s">
        <v>337</v>
      </c>
    </row>
    <row r="10" spans="2:4" ht="16" thickBot="1" x14ac:dyDescent="0.4">
      <c r="B10" s="60"/>
    </row>
    <row r="11" spans="2:4" ht="57" customHeight="1" x14ac:dyDescent="0.35">
      <c r="B11" s="68" t="s">
        <v>318</v>
      </c>
      <c r="D11" s="72" t="s">
        <v>330</v>
      </c>
    </row>
    <row r="12" spans="2:4" ht="57" customHeight="1" x14ac:dyDescent="0.35">
      <c r="B12" s="69"/>
      <c r="D12" s="73" t="s">
        <v>329</v>
      </c>
    </row>
    <row r="13" spans="2:4" ht="57" customHeight="1" x14ac:dyDescent="0.35">
      <c r="B13" s="69"/>
      <c r="D13" s="73" t="s">
        <v>327</v>
      </c>
    </row>
    <row r="14" spans="2:4" ht="57" customHeight="1" x14ac:dyDescent="0.35">
      <c r="B14" s="69"/>
      <c r="D14" s="73" t="s">
        <v>328</v>
      </c>
    </row>
    <row r="15" spans="2:4" ht="57" customHeight="1" x14ac:dyDescent="0.35">
      <c r="B15" s="69"/>
      <c r="D15" s="73" t="s">
        <v>319</v>
      </c>
    </row>
    <row r="16" spans="2:4" ht="57" customHeight="1" x14ac:dyDescent="0.35">
      <c r="B16" s="69"/>
      <c r="D16" s="73" t="s">
        <v>320</v>
      </c>
    </row>
    <row r="17" spans="2:4" ht="57" customHeight="1" x14ac:dyDescent="0.35">
      <c r="B17" s="69"/>
      <c r="D17" s="73" t="s">
        <v>321</v>
      </c>
    </row>
    <row r="18" spans="2:4" ht="57" customHeight="1" x14ac:dyDescent="0.35">
      <c r="B18" s="69"/>
      <c r="D18" s="73" t="s">
        <v>322</v>
      </c>
    </row>
    <row r="19" spans="2:4" ht="57" customHeight="1" x14ac:dyDescent="0.35">
      <c r="B19" s="69"/>
      <c r="D19" s="73" t="s">
        <v>323</v>
      </c>
    </row>
    <row r="20" spans="2:4" ht="57" customHeight="1" x14ac:dyDescent="0.35">
      <c r="B20" s="69"/>
      <c r="D20" s="73" t="s">
        <v>324</v>
      </c>
    </row>
    <row r="21" spans="2:4" ht="57" customHeight="1" x14ac:dyDescent="0.35">
      <c r="B21" s="69"/>
      <c r="D21" s="73" t="s">
        <v>325</v>
      </c>
    </row>
    <row r="22" spans="2:4" ht="57" customHeight="1" thickBot="1" x14ac:dyDescent="0.4">
      <c r="B22" s="70"/>
      <c r="D22" s="74" t="s">
        <v>326</v>
      </c>
    </row>
    <row r="23" spans="2:4" ht="16" thickBot="1" x14ac:dyDescent="0.4">
      <c r="B23" s="60"/>
      <c r="D23" s="59"/>
    </row>
    <row r="24" spans="2:4" ht="310.5" customHeight="1" thickBot="1" x14ac:dyDescent="0.4">
      <c r="B24" s="67" t="s">
        <v>338</v>
      </c>
      <c r="D24" s="71" t="s">
        <v>339</v>
      </c>
    </row>
    <row r="25" spans="2:4" ht="16" thickBot="1" x14ac:dyDescent="0.4"/>
    <row r="26" spans="2:4" ht="260.5" customHeight="1" thickBot="1" x14ac:dyDescent="0.4">
      <c r="B26" s="67" t="s">
        <v>340</v>
      </c>
      <c r="D26" s="66" t="s">
        <v>342</v>
      </c>
    </row>
    <row r="27" spans="2:4" ht="16" thickBot="1" x14ac:dyDescent="0.4"/>
    <row r="28" spans="2:4" ht="202" thickBot="1" x14ac:dyDescent="0.4">
      <c r="B28" s="67" t="s">
        <v>341</v>
      </c>
      <c r="D28" s="66" t="s">
        <v>343</v>
      </c>
    </row>
    <row r="30" spans="2:4" ht="38" customHeight="1" x14ac:dyDescent="0.35">
      <c r="D30" s="83" t="s">
        <v>373</v>
      </c>
    </row>
  </sheetData>
  <sheetProtection algorithmName="SHA-512" hashValue="mDWL94vPpCyiCafhN+SG54OBtyXFFm7FxwXxGD9zB7X5eCN29YeakXQD1EZd6HtxWixs8x6N7tv4Mhj7gXmocQ==" saltValue="8Mr64HwcOtmXYFYQRDs68Q==" spinCount="100000" sheet="1" objects="1" scenarios="1"/>
  <mergeCells count="2">
    <mergeCell ref="B11:B22"/>
    <mergeCell ref="B1:D1"/>
  </mergeCells>
  <hyperlinks>
    <hyperlink ref="D3" r:id="rId1" display="Bezoek mijn website www.detalentengids.nl voor nog meer interessante informatie, downloas en inspiratie." xr:uid="{B839520B-4B1E-461B-B8E5-33F84701D8DC}"/>
    <hyperlink ref="D30" r:id="rId2" display="Bezoek mijn website www.detalentengids.nl voor nog meer interessante informatie, downloas en inspiratie." xr:uid="{0E57BF60-F98A-42A8-A958-E0F368717E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A9CC0-B0F7-4078-8DFD-16555ECF1BC2}">
  <dimension ref="A1:AL11"/>
  <sheetViews>
    <sheetView workbookViewId="0">
      <selection activeCell="H9" sqref="H9"/>
    </sheetView>
  </sheetViews>
  <sheetFormatPr defaultColWidth="17" defaultRowHeight="15.5" x14ac:dyDescent="0.35"/>
  <cols>
    <col min="1" max="1" width="16.58203125" style="30" bestFit="1" customWidth="1"/>
    <col min="2" max="2" width="23.33203125" style="10" customWidth="1"/>
    <col min="3" max="38" width="11.33203125" style="10" bestFit="1" customWidth="1"/>
    <col min="39" max="16384" width="17" style="10"/>
  </cols>
  <sheetData>
    <row r="1" spans="1:38" ht="26" x14ac:dyDescent="0.35">
      <c r="A1" s="88" t="s">
        <v>351</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row>
    <row r="3" spans="1:38" x14ac:dyDescent="0.35">
      <c r="A3" s="28" t="s">
        <v>245</v>
      </c>
      <c r="B3" s="33" t="s">
        <v>246</v>
      </c>
      <c r="C3" s="34">
        <v>44927</v>
      </c>
      <c r="D3" s="34">
        <v>44958</v>
      </c>
      <c r="E3" s="34">
        <v>44986</v>
      </c>
      <c r="F3" s="34">
        <v>45017</v>
      </c>
      <c r="G3" s="34">
        <v>45047</v>
      </c>
      <c r="H3" s="34">
        <v>45078</v>
      </c>
      <c r="I3" s="34">
        <v>45108</v>
      </c>
      <c r="J3" s="34">
        <v>45139</v>
      </c>
      <c r="K3" s="34">
        <v>45170</v>
      </c>
      <c r="L3" s="34">
        <v>45200</v>
      </c>
      <c r="M3" s="34">
        <v>45231</v>
      </c>
      <c r="N3" s="34">
        <v>45261</v>
      </c>
      <c r="O3" s="34">
        <v>45292</v>
      </c>
      <c r="P3" s="34">
        <v>45323</v>
      </c>
      <c r="Q3" s="34">
        <v>45352</v>
      </c>
      <c r="R3" s="34">
        <v>45383</v>
      </c>
      <c r="S3" s="34">
        <v>45413</v>
      </c>
      <c r="T3" s="34">
        <v>45444</v>
      </c>
      <c r="U3" s="34">
        <v>45474</v>
      </c>
      <c r="V3" s="34">
        <v>45505</v>
      </c>
      <c r="W3" s="34">
        <v>45536</v>
      </c>
      <c r="X3" s="34">
        <v>45566</v>
      </c>
      <c r="Y3" s="34">
        <v>45597</v>
      </c>
      <c r="Z3" s="34">
        <v>45627</v>
      </c>
      <c r="AA3" s="34">
        <v>45658</v>
      </c>
      <c r="AB3" s="34">
        <v>45689</v>
      </c>
      <c r="AC3" s="34">
        <v>45717</v>
      </c>
      <c r="AD3" s="34">
        <v>45748</v>
      </c>
      <c r="AE3" s="34">
        <v>45778</v>
      </c>
      <c r="AF3" s="34">
        <v>45809</v>
      </c>
      <c r="AG3" s="34">
        <v>45839</v>
      </c>
      <c r="AH3" s="34">
        <v>45870</v>
      </c>
      <c r="AI3" s="34">
        <v>45901</v>
      </c>
      <c r="AJ3" s="34">
        <v>45931</v>
      </c>
      <c r="AK3" s="34">
        <v>45962</v>
      </c>
      <c r="AL3" s="34">
        <v>45992</v>
      </c>
    </row>
    <row r="4" spans="1:38" x14ac:dyDescent="0.35">
      <c r="A4" s="29" t="s">
        <v>243</v>
      </c>
      <c r="B4" s="38" t="s">
        <v>18</v>
      </c>
      <c r="C4" s="15">
        <f>IF(ISBLANK(C5),"",(C5/C6))</f>
        <v>0.2</v>
      </c>
      <c r="D4" s="15">
        <f>IF(ISBLANK(D5),"",(D5/D6))</f>
        <v>0.2</v>
      </c>
      <c r="E4" s="15">
        <f t="shared" ref="E4:AL4" si="0">IF(ISBLANK(E5),"",(E5/E6))</f>
        <v>0.2</v>
      </c>
      <c r="F4" s="15">
        <f t="shared" si="0"/>
        <v>0.2</v>
      </c>
      <c r="G4" s="15">
        <f t="shared" si="0"/>
        <v>0.2</v>
      </c>
      <c r="H4" s="15">
        <f t="shared" si="0"/>
        <v>0.2</v>
      </c>
      <c r="I4" s="15">
        <f t="shared" si="0"/>
        <v>0.2</v>
      </c>
      <c r="J4" s="15">
        <f t="shared" si="0"/>
        <v>0.2</v>
      </c>
      <c r="K4" s="15">
        <f t="shared" si="0"/>
        <v>0.2</v>
      </c>
      <c r="L4" s="15">
        <f t="shared" si="0"/>
        <v>0.2</v>
      </c>
      <c r="M4" s="15">
        <f t="shared" si="0"/>
        <v>0.2</v>
      </c>
      <c r="N4" s="15">
        <f t="shared" si="0"/>
        <v>0.2</v>
      </c>
      <c r="O4" s="15">
        <f t="shared" si="0"/>
        <v>0.4</v>
      </c>
      <c r="P4" s="15">
        <f t="shared" si="0"/>
        <v>0.4</v>
      </c>
      <c r="Q4" s="15">
        <f t="shared" si="0"/>
        <v>0.4</v>
      </c>
      <c r="R4" s="15">
        <f t="shared" si="0"/>
        <v>0.4</v>
      </c>
      <c r="S4" s="15">
        <f t="shared" si="0"/>
        <v>0.4</v>
      </c>
      <c r="T4" s="15">
        <f t="shared" si="0"/>
        <v>0.4</v>
      </c>
      <c r="U4" s="15">
        <f t="shared" si="0"/>
        <v>0.4</v>
      </c>
      <c r="V4" s="15">
        <f t="shared" si="0"/>
        <v>0.4</v>
      </c>
      <c r="W4" s="15">
        <f t="shared" si="0"/>
        <v>0.4</v>
      </c>
      <c r="X4" s="15">
        <f t="shared" si="0"/>
        <v>0.4</v>
      </c>
      <c r="Y4" s="15">
        <f t="shared" si="0"/>
        <v>0.4</v>
      </c>
      <c r="Z4" s="15">
        <f t="shared" si="0"/>
        <v>0.4</v>
      </c>
      <c r="AA4" s="15">
        <f t="shared" si="0"/>
        <v>0.6</v>
      </c>
      <c r="AB4" s="15">
        <f t="shared" si="0"/>
        <v>0.6</v>
      </c>
      <c r="AC4" s="15">
        <f t="shared" si="0"/>
        <v>0.6</v>
      </c>
      <c r="AD4" s="15">
        <f t="shared" si="0"/>
        <v>0.6</v>
      </c>
      <c r="AE4" s="15">
        <f t="shared" si="0"/>
        <v>0.6</v>
      </c>
      <c r="AF4" s="15">
        <f t="shared" si="0"/>
        <v>0.6</v>
      </c>
      <c r="AG4" s="15">
        <f t="shared" si="0"/>
        <v>0.6</v>
      </c>
      <c r="AH4" s="15">
        <f t="shared" si="0"/>
        <v>0.6</v>
      </c>
      <c r="AI4" s="15">
        <f t="shared" si="0"/>
        <v>0.6</v>
      </c>
      <c r="AJ4" s="15">
        <f t="shared" si="0"/>
        <v>0.6</v>
      </c>
      <c r="AK4" s="15">
        <f t="shared" si="0"/>
        <v>0.6</v>
      </c>
      <c r="AL4" s="15">
        <f t="shared" si="0"/>
        <v>0.6</v>
      </c>
    </row>
    <row r="5" spans="1:38" x14ac:dyDescent="0.35">
      <c r="A5" s="29" t="s">
        <v>244</v>
      </c>
      <c r="B5" s="41" t="s">
        <v>96</v>
      </c>
      <c r="C5" s="93">
        <v>10000</v>
      </c>
      <c r="D5" s="93">
        <v>10000</v>
      </c>
      <c r="E5" s="93">
        <v>10000</v>
      </c>
      <c r="F5" s="93">
        <v>10000</v>
      </c>
      <c r="G5" s="93">
        <v>10000</v>
      </c>
      <c r="H5" s="93">
        <v>10000</v>
      </c>
      <c r="I5" s="93">
        <v>10000</v>
      </c>
      <c r="J5" s="93">
        <v>10000</v>
      </c>
      <c r="K5" s="93">
        <v>10000</v>
      </c>
      <c r="L5" s="93">
        <v>10000</v>
      </c>
      <c r="M5" s="93">
        <v>10000</v>
      </c>
      <c r="N5" s="93">
        <v>10000</v>
      </c>
      <c r="O5" s="93">
        <v>20000</v>
      </c>
      <c r="P5" s="93">
        <v>20000</v>
      </c>
      <c r="Q5" s="93">
        <v>20000</v>
      </c>
      <c r="R5" s="93">
        <v>20000</v>
      </c>
      <c r="S5" s="93">
        <v>20000</v>
      </c>
      <c r="T5" s="93">
        <v>20000</v>
      </c>
      <c r="U5" s="93">
        <v>20000</v>
      </c>
      <c r="V5" s="93">
        <v>20000</v>
      </c>
      <c r="W5" s="93">
        <v>20000</v>
      </c>
      <c r="X5" s="93">
        <v>20000</v>
      </c>
      <c r="Y5" s="93">
        <v>20000</v>
      </c>
      <c r="Z5" s="93">
        <v>20000</v>
      </c>
      <c r="AA5" s="93">
        <v>30000</v>
      </c>
      <c r="AB5" s="93">
        <v>30000</v>
      </c>
      <c r="AC5" s="93">
        <v>30000</v>
      </c>
      <c r="AD5" s="93">
        <v>30000</v>
      </c>
      <c r="AE5" s="93">
        <v>30000</v>
      </c>
      <c r="AF5" s="93">
        <v>30000</v>
      </c>
      <c r="AG5" s="93">
        <v>30000</v>
      </c>
      <c r="AH5" s="93">
        <v>30000</v>
      </c>
      <c r="AI5" s="93">
        <v>30000</v>
      </c>
      <c r="AJ5" s="93">
        <v>30000</v>
      </c>
      <c r="AK5" s="93">
        <v>30000</v>
      </c>
      <c r="AL5" s="93">
        <v>30000</v>
      </c>
    </row>
    <row r="6" spans="1:38" x14ac:dyDescent="0.35">
      <c r="A6" s="29" t="s">
        <v>244</v>
      </c>
      <c r="B6" s="41" t="s">
        <v>97</v>
      </c>
      <c r="C6" s="93">
        <v>50000</v>
      </c>
      <c r="D6" s="93">
        <v>50000</v>
      </c>
      <c r="E6" s="93">
        <v>50000</v>
      </c>
      <c r="F6" s="93">
        <v>50000</v>
      </c>
      <c r="G6" s="93">
        <v>50000</v>
      </c>
      <c r="H6" s="93">
        <v>50000</v>
      </c>
      <c r="I6" s="93">
        <v>50000</v>
      </c>
      <c r="J6" s="93">
        <v>50000</v>
      </c>
      <c r="K6" s="93">
        <v>50000</v>
      </c>
      <c r="L6" s="93">
        <v>50000</v>
      </c>
      <c r="M6" s="93">
        <v>50000</v>
      </c>
      <c r="N6" s="93">
        <v>50000</v>
      </c>
      <c r="O6" s="93">
        <v>50000</v>
      </c>
      <c r="P6" s="93">
        <v>50000</v>
      </c>
      <c r="Q6" s="93">
        <v>50000</v>
      </c>
      <c r="R6" s="93">
        <v>50000</v>
      </c>
      <c r="S6" s="93">
        <v>50000</v>
      </c>
      <c r="T6" s="93">
        <v>50000</v>
      </c>
      <c r="U6" s="93">
        <v>50000</v>
      </c>
      <c r="V6" s="93">
        <v>50000</v>
      </c>
      <c r="W6" s="93">
        <v>50000</v>
      </c>
      <c r="X6" s="93">
        <v>50000</v>
      </c>
      <c r="Y6" s="93">
        <v>50000</v>
      </c>
      <c r="Z6" s="93">
        <v>50000</v>
      </c>
      <c r="AA6" s="93">
        <v>50000</v>
      </c>
      <c r="AB6" s="93">
        <v>50000</v>
      </c>
      <c r="AC6" s="93">
        <v>50000</v>
      </c>
      <c r="AD6" s="93">
        <v>50000</v>
      </c>
      <c r="AE6" s="93">
        <v>50000</v>
      </c>
      <c r="AF6" s="93">
        <v>50000</v>
      </c>
      <c r="AG6" s="93">
        <v>50000</v>
      </c>
      <c r="AH6" s="93">
        <v>50000</v>
      </c>
      <c r="AI6" s="93">
        <v>50000</v>
      </c>
      <c r="AJ6" s="93">
        <v>50000</v>
      </c>
      <c r="AK6" s="93">
        <v>50000</v>
      </c>
      <c r="AL6" s="93">
        <v>50000</v>
      </c>
    </row>
    <row r="8" spans="1:38" ht="93" customHeight="1" x14ac:dyDescent="0.35">
      <c r="B8" s="65" t="s">
        <v>98</v>
      </c>
      <c r="C8" s="65"/>
      <c r="D8" s="65"/>
      <c r="E8" s="65"/>
      <c r="F8" s="65"/>
      <c r="G8" s="65"/>
      <c r="H8" s="65"/>
      <c r="I8" s="65"/>
    </row>
    <row r="11" spans="1:38" ht="28.5" x14ac:dyDescent="0.35">
      <c r="J11" s="87" t="s">
        <v>373</v>
      </c>
    </row>
  </sheetData>
  <sheetProtection algorithmName="SHA-512" hashValue="/1YWDq7xgYR1EKrJJHqS0/wZqAM0DZpipYx+8efOSykhf30Wq8JoUvPaRXJmnOB2Zpn7y/6YFYEsaSUweNGAPQ==" saltValue="y7miI7L4HCnGCI2QPEeAbQ==" spinCount="100000" sheet="1" objects="1" scenarios="1"/>
  <mergeCells count="2">
    <mergeCell ref="B8:I8"/>
    <mergeCell ref="A1:AL1"/>
  </mergeCells>
  <hyperlinks>
    <hyperlink ref="J11" r:id="rId1" display="Bezoek mijn website www.detalentengids.nl voor nog meer interessante informatie, downloas en inspiratie." xr:uid="{8746CB04-5001-437F-8040-84D137F158D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45FAE-D438-48A7-B08B-F0BB6683A218}">
  <dimension ref="A1:AL11"/>
  <sheetViews>
    <sheetView workbookViewId="0">
      <selection activeCell="H11" sqref="H11"/>
    </sheetView>
  </sheetViews>
  <sheetFormatPr defaultColWidth="17" defaultRowHeight="15.5" x14ac:dyDescent="0.35"/>
  <cols>
    <col min="1" max="1" width="16.58203125" style="30" bestFit="1" customWidth="1"/>
    <col min="2" max="2" width="25.25" style="10" customWidth="1"/>
    <col min="3" max="38" width="11.33203125" style="10" bestFit="1" customWidth="1"/>
    <col min="39" max="16384" width="17" style="10"/>
  </cols>
  <sheetData>
    <row r="1" spans="1:38" ht="26" x14ac:dyDescent="0.35">
      <c r="A1" s="88" t="s">
        <v>352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row>
    <row r="3" spans="1:38" x14ac:dyDescent="0.35">
      <c r="A3" s="28" t="s">
        <v>245</v>
      </c>
      <c r="B3" s="33" t="s">
        <v>246</v>
      </c>
      <c r="C3" s="34">
        <v>44927</v>
      </c>
      <c r="D3" s="34">
        <v>44958</v>
      </c>
      <c r="E3" s="34">
        <v>44986</v>
      </c>
      <c r="F3" s="34">
        <v>45017</v>
      </c>
      <c r="G3" s="34">
        <v>45047</v>
      </c>
      <c r="H3" s="34">
        <v>45078</v>
      </c>
      <c r="I3" s="34">
        <v>45108</v>
      </c>
      <c r="J3" s="34">
        <v>45139</v>
      </c>
      <c r="K3" s="34">
        <v>45170</v>
      </c>
      <c r="L3" s="34">
        <v>45200</v>
      </c>
      <c r="M3" s="34">
        <v>45231</v>
      </c>
      <c r="N3" s="34">
        <v>45261</v>
      </c>
      <c r="O3" s="34">
        <v>45292</v>
      </c>
      <c r="P3" s="34">
        <v>45323</v>
      </c>
      <c r="Q3" s="34">
        <v>45352</v>
      </c>
      <c r="R3" s="34">
        <v>45383</v>
      </c>
      <c r="S3" s="34">
        <v>45413</v>
      </c>
      <c r="T3" s="34">
        <v>45444</v>
      </c>
      <c r="U3" s="34">
        <v>45474</v>
      </c>
      <c r="V3" s="34">
        <v>45505</v>
      </c>
      <c r="W3" s="34">
        <v>45536</v>
      </c>
      <c r="X3" s="34">
        <v>45566</v>
      </c>
      <c r="Y3" s="34">
        <v>45597</v>
      </c>
      <c r="Z3" s="34">
        <v>45627</v>
      </c>
      <c r="AA3" s="34">
        <v>45658</v>
      </c>
      <c r="AB3" s="34">
        <v>45689</v>
      </c>
      <c r="AC3" s="34">
        <v>45717</v>
      </c>
      <c r="AD3" s="34">
        <v>45748</v>
      </c>
      <c r="AE3" s="34">
        <v>45778</v>
      </c>
      <c r="AF3" s="34">
        <v>45809</v>
      </c>
      <c r="AG3" s="34">
        <v>45839</v>
      </c>
      <c r="AH3" s="34">
        <v>45870</v>
      </c>
      <c r="AI3" s="34">
        <v>45901</v>
      </c>
      <c r="AJ3" s="34">
        <v>45931</v>
      </c>
      <c r="AK3" s="34">
        <v>45962</v>
      </c>
      <c r="AL3" s="34">
        <v>45992</v>
      </c>
    </row>
    <row r="4" spans="1:38" x14ac:dyDescent="0.35">
      <c r="A4" s="29" t="s">
        <v>243</v>
      </c>
      <c r="B4" s="38" t="s">
        <v>19</v>
      </c>
      <c r="C4" s="15">
        <f>IF(ISBLANK(C5),"",(C5-C6)/C6)</f>
        <v>0.3</v>
      </c>
      <c r="D4" s="15">
        <f t="shared" ref="D4:AL4" si="0">IF(ISBLANK(D5),"",(D5-D6)/D6)</f>
        <v>0.3</v>
      </c>
      <c r="E4" s="15">
        <f t="shared" si="0"/>
        <v>0.3</v>
      </c>
      <c r="F4" s="15">
        <f t="shared" si="0"/>
        <v>0.3</v>
      </c>
      <c r="G4" s="15">
        <f t="shared" si="0"/>
        <v>0.3</v>
      </c>
      <c r="H4" s="15">
        <f t="shared" si="0"/>
        <v>0.3</v>
      </c>
      <c r="I4" s="15">
        <f t="shared" si="0"/>
        <v>0.3</v>
      </c>
      <c r="J4" s="15">
        <f t="shared" si="0"/>
        <v>0.3</v>
      </c>
      <c r="K4" s="15">
        <f t="shared" si="0"/>
        <v>0.3</v>
      </c>
      <c r="L4" s="15">
        <f t="shared" si="0"/>
        <v>0.3</v>
      </c>
      <c r="M4" s="15">
        <f t="shared" si="0"/>
        <v>0.3</v>
      </c>
      <c r="N4" s="15">
        <f t="shared" si="0"/>
        <v>0.3</v>
      </c>
      <c r="O4" s="15">
        <f t="shared" si="0"/>
        <v>0.15</v>
      </c>
      <c r="P4" s="15">
        <f t="shared" si="0"/>
        <v>0.15</v>
      </c>
      <c r="Q4" s="15">
        <f t="shared" si="0"/>
        <v>0.15</v>
      </c>
      <c r="R4" s="15">
        <f t="shared" si="0"/>
        <v>0.15</v>
      </c>
      <c r="S4" s="15">
        <f t="shared" si="0"/>
        <v>0.15</v>
      </c>
      <c r="T4" s="15">
        <f t="shared" si="0"/>
        <v>0.15</v>
      </c>
      <c r="U4" s="15">
        <f t="shared" si="0"/>
        <v>0.15</v>
      </c>
      <c r="V4" s="15">
        <f t="shared" si="0"/>
        <v>0.15</v>
      </c>
      <c r="W4" s="15">
        <f t="shared" si="0"/>
        <v>0.15</v>
      </c>
      <c r="X4" s="15">
        <f t="shared" si="0"/>
        <v>0.15</v>
      </c>
      <c r="Y4" s="15">
        <f t="shared" si="0"/>
        <v>0.15</v>
      </c>
      <c r="Z4" s="15">
        <f t="shared" si="0"/>
        <v>0.15</v>
      </c>
      <c r="AA4" s="15">
        <f t="shared" si="0"/>
        <v>0.05</v>
      </c>
      <c r="AB4" s="15">
        <f t="shared" si="0"/>
        <v>0.05</v>
      </c>
      <c r="AC4" s="15">
        <f t="shared" si="0"/>
        <v>0.05</v>
      </c>
      <c r="AD4" s="15">
        <f t="shared" si="0"/>
        <v>0.05</v>
      </c>
      <c r="AE4" s="15">
        <f t="shared" si="0"/>
        <v>0.05</v>
      </c>
      <c r="AF4" s="15">
        <f t="shared" si="0"/>
        <v>0.05</v>
      </c>
      <c r="AG4" s="15">
        <f t="shared" si="0"/>
        <v>0.05</v>
      </c>
      <c r="AH4" s="15">
        <f t="shared" si="0"/>
        <v>0.05</v>
      </c>
      <c r="AI4" s="15">
        <f t="shared" si="0"/>
        <v>0.05</v>
      </c>
      <c r="AJ4" s="15">
        <f t="shared" si="0"/>
        <v>0.05</v>
      </c>
      <c r="AK4" s="15">
        <f t="shared" si="0"/>
        <v>0.05</v>
      </c>
      <c r="AL4" s="15">
        <f t="shared" si="0"/>
        <v>0.05</v>
      </c>
    </row>
    <row r="5" spans="1:38" x14ac:dyDescent="0.35">
      <c r="A5" s="29" t="s">
        <v>244</v>
      </c>
      <c r="B5" s="41" t="s">
        <v>99</v>
      </c>
      <c r="C5" s="93">
        <v>13000</v>
      </c>
      <c r="D5" s="93">
        <v>13000</v>
      </c>
      <c r="E5" s="93">
        <v>13000</v>
      </c>
      <c r="F5" s="93">
        <v>13000</v>
      </c>
      <c r="G5" s="93">
        <v>13000</v>
      </c>
      <c r="H5" s="93">
        <v>13000</v>
      </c>
      <c r="I5" s="93">
        <v>13000</v>
      </c>
      <c r="J5" s="93">
        <v>13000</v>
      </c>
      <c r="K5" s="93">
        <v>13000</v>
      </c>
      <c r="L5" s="93">
        <v>13000</v>
      </c>
      <c r="M5" s="93">
        <v>13000</v>
      </c>
      <c r="N5" s="93">
        <v>13000</v>
      </c>
      <c r="O5" s="93">
        <v>11500</v>
      </c>
      <c r="P5" s="93">
        <v>11500</v>
      </c>
      <c r="Q5" s="93">
        <v>11500</v>
      </c>
      <c r="R5" s="93">
        <v>11500</v>
      </c>
      <c r="S5" s="93">
        <v>11500</v>
      </c>
      <c r="T5" s="93">
        <v>11500</v>
      </c>
      <c r="U5" s="93">
        <v>11500</v>
      </c>
      <c r="V5" s="93">
        <v>11500</v>
      </c>
      <c r="W5" s="93">
        <v>11500</v>
      </c>
      <c r="X5" s="93">
        <v>11500</v>
      </c>
      <c r="Y5" s="93">
        <v>11500</v>
      </c>
      <c r="Z5" s="93">
        <v>11500</v>
      </c>
      <c r="AA5" s="93">
        <v>10500</v>
      </c>
      <c r="AB5" s="93">
        <v>10500</v>
      </c>
      <c r="AC5" s="93">
        <v>10500</v>
      </c>
      <c r="AD5" s="93">
        <v>10500</v>
      </c>
      <c r="AE5" s="93">
        <v>10500</v>
      </c>
      <c r="AF5" s="93">
        <v>10500</v>
      </c>
      <c r="AG5" s="93">
        <v>10500</v>
      </c>
      <c r="AH5" s="93">
        <v>10500</v>
      </c>
      <c r="AI5" s="93">
        <v>10500</v>
      </c>
      <c r="AJ5" s="93">
        <v>10500</v>
      </c>
      <c r="AK5" s="93">
        <v>10500</v>
      </c>
      <c r="AL5" s="93">
        <v>10500</v>
      </c>
    </row>
    <row r="6" spans="1:38" x14ac:dyDescent="0.35">
      <c r="A6" s="29" t="s">
        <v>244</v>
      </c>
      <c r="B6" s="41" t="s">
        <v>100</v>
      </c>
      <c r="C6" s="93">
        <v>10000</v>
      </c>
      <c r="D6" s="93">
        <v>10000</v>
      </c>
      <c r="E6" s="93">
        <v>10000</v>
      </c>
      <c r="F6" s="93">
        <v>10000</v>
      </c>
      <c r="G6" s="93">
        <v>10000</v>
      </c>
      <c r="H6" s="93">
        <v>10000</v>
      </c>
      <c r="I6" s="93">
        <v>10000</v>
      </c>
      <c r="J6" s="93">
        <v>10000</v>
      </c>
      <c r="K6" s="93">
        <v>10000</v>
      </c>
      <c r="L6" s="93">
        <v>10000</v>
      </c>
      <c r="M6" s="93">
        <v>10000</v>
      </c>
      <c r="N6" s="93">
        <v>10000</v>
      </c>
      <c r="O6" s="93">
        <v>10000</v>
      </c>
      <c r="P6" s="93">
        <v>10000</v>
      </c>
      <c r="Q6" s="93">
        <v>10000</v>
      </c>
      <c r="R6" s="93">
        <v>10000</v>
      </c>
      <c r="S6" s="93">
        <v>10000</v>
      </c>
      <c r="T6" s="93">
        <v>10000</v>
      </c>
      <c r="U6" s="93">
        <v>10000</v>
      </c>
      <c r="V6" s="93">
        <v>10000</v>
      </c>
      <c r="W6" s="93">
        <v>10000</v>
      </c>
      <c r="X6" s="93">
        <v>10000</v>
      </c>
      <c r="Y6" s="93">
        <v>10000</v>
      </c>
      <c r="Z6" s="93">
        <v>10000</v>
      </c>
      <c r="AA6" s="93">
        <v>10000</v>
      </c>
      <c r="AB6" s="93">
        <v>10000</v>
      </c>
      <c r="AC6" s="93">
        <v>10000</v>
      </c>
      <c r="AD6" s="93">
        <v>10000</v>
      </c>
      <c r="AE6" s="93">
        <v>10000</v>
      </c>
      <c r="AF6" s="93">
        <v>10000</v>
      </c>
      <c r="AG6" s="93">
        <v>10000</v>
      </c>
      <c r="AH6" s="93">
        <v>10000</v>
      </c>
      <c r="AI6" s="93">
        <v>10000</v>
      </c>
      <c r="AJ6" s="93">
        <v>10000</v>
      </c>
      <c r="AK6" s="93">
        <v>10000</v>
      </c>
      <c r="AL6" s="93">
        <v>10000</v>
      </c>
    </row>
    <row r="8" spans="1:38" ht="42" customHeight="1" x14ac:dyDescent="0.35">
      <c r="B8" s="65"/>
      <c r="C8" s="65"/>
      <c r="D8" s="65"/>
      <c r="E8" s="65"/>
      <c r="F8" s="65"/>
      <c r="G8" s="65"/>
      <c r="H8" s="65"/>
      <c r="I8" s="65"/>
    </row>
    <row r="11" spans="1:38" ht="28.5" x14ac:dyDescent="0.35">
      <c r="I11" s="87" t="s">
        <v>373</v>
      </c>
    </row>
  </sheetData>
  <sheetProtection algorithmName="SHA-512" hashValue="rwr9wNEAmpHjv17vUMpgLmEnUL+q2eteg+xXiVOWnbahiE8wpnfkQ/bjnKh32Qe9sm2nxV+7+7Y9JjjzE2nUaQ==" saltValue="DNK+ZoJ57H6WJkDgWwMOlA==" spinCount="100000" sheet="1" objects="1" scenarios="1"/>
  <mergeCells count="2">
    <mergeCell ref="B8:I8"/>
    <mergeCell ref="A1:AL1"/>
  </mergeCells>
  <hyperlinks>
    <hyperlink ref="I11" r:id="rId1" display="Bezoek mijn website www.detalentengids.nl voor nog meer interessante informatie, downloas en inspiratie." xr:uid="{E81BC0AC-3B50-4BE8-AD06-047B58C7983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BB208-1B36-4EF4-8BE7-C235595FBD72}">
  <dimension ref="A1:AL27"/>
  <sheetViews>
    <sheetView workbookViewId="0">
      <selection activeCell="F27" sqref="F27"/>
    </sheetView>
  </sheetViews>
  <sheetFormatPr defaultColWidth="17" defaultRowHeight="15.5" x14ac:dyDescent="0.35"/>
  <cols>
    <col min="1" max="1" width="14.08203125" style="30" bestFit="1" customWidth="1"/>
    <col min="2" max="2" width="30" style="10" customWidth="1"/>
    <col min="3" max="15" width="12.1640625" style="10" customWidth="1"/>
    <col min="16" max="38" width="12.33203125" style="10" bestFit="1" customWidth="1"/>
    <col min="39" max="16384" width="17" style="10"/>
  </cols>
  <sheetData>
    <row r="1" spans="1:38" ht="26" x14ac:dyDescent="0.35">
      <c r="A1" s="88" t="s">
        <v>353</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row>
    <row r="3" spans="1:38" x14ac:dyDescent="0.35">
      <c r="A3" s="28" t="s">
        <v>245</v>
      </c>
      <c r="B3" s="33" t="s">
        <v>246</v>
      </c>
      <c r="C3" s="34">
        <v>44927</v>
      </c>
      <c r="D3" s="34">
        <v>44958</v>
      </c>
      <c r="E3" s="34">
        <v>44986</v>
      </c>
      <c r="F3" s="34">
        <v>45017</v>
      </c>
      <c r="G3" s="34">
        <v>45047</v>
      </c>
      <c r="H3" s="34">
        <v>45078</v>
      </c>
      <c r="I3" s="34">
        <v>45108</v>
      </c>
      <c r="J3" s="34">
        <v>45139</v>
      </c>
      <c r="K3" s="34">
        <v>45170</v>
      </c>
      <c r="L3" s="34">
        <v>45200</v>
      </c>
      <c r="M3" s="34">
        <v>45231</v>
      </c>
      <c r="N3" s="34">
        <v>45261</v>
      </c>
      <c r="O3" s="34">
        <v>45292</v>
      </c>
      <c r="P3" s="34">
        <v>45323</v>
      </c>
      <c r="Q3" s="34">
        <v>45352</v>
      </c>
      <c r="R3" s="34">
        <v>45383</v>
      </c>
      <c r="S3" s="34">
        <v>45413</v>
      </c>
      <c r="T3" s="34">
        <v>45444</v>
      </c>
      <c r="U3" s="34">
        <v>45474</v>
      </c>
      <c r="V3" s="34">
        <v>45505</v>
      </c>
      <c r="W3" s="34">
        <v>45536</v>
      </c>
      <c r="X3" s="34">
        <v>45566</v>
      </c>
      <c r="Y3" s="34">
        <v>45597</v>
      </c>
      <c r="Z3" s="34">
        <v>45627</v>
      </c>
      <c r="AA3" s="34">
        <v>45658</v>
      </c>
      <c r="AB3" s="34">
        <v>45689</v>
      </c>
      <c r="AC3" s="34">
        <v>45717</v>
      </c>
      <c r="AD3" s="34">
        <v>45748</v>
      </c>
      <c r="AE3" s="34">
        <v>45778</v>
      </c>
      <c r="AF3" s="34">
        <v>45809</v>
      </c>
      <c r="AG3" s="34">
        <v>45839</v>
      </c>
      <c r="AH3" s="34">
        <v>45870</v>
      </c>
      <c r="AI3" s="34">
        <v>45901</v>
      </c>
      <c r="AJ3" s="34">
        <v>45931</v>
      </c>
      <c r="AK3" s="34">
        <v>45962</v>
      </c>
      <c r="AL3" s="34">
        <v>45992</v>
      </c>
    </row>
    <row r="4" spans="1:38" x14ac:dyDescent="0.35">
      <c r="A4" s="29" t="s">
        <v>243</v>
      </c>
      <c r="B4" s="37" t="s">
        <v>261</v>
      </c>
      <c r="C4" s="11">
        <f>SUM(C5:C9)</f>
        <v>50000</v>
      </c>
      <c r="D4" s="11">
        <f t="shared" ref="D4:AL4" si="0">SUM(D5:D9)</f>
        <v>60000</v>
      </c>
      <c r="E4" s="11">
        <f t="shared" si="0"/>
        <v>50000</v>
      </c>
      <c r="F4" s="11">
        <f t="shared" si="0"/>
        <v>50000</v>
      </c>
      <c r="G4" s="11">
        <f t="shared" si="0"/>
        <v>50000</v>
      </c>
      <c r="H4" s="11">
        <f t="shared" si="0"/>
        <v>50000</v>
      </c>
      <c r="I4" s="11">
        <f t="shared" si="0"/>
        <v>50000</v>
      </c>
      <c r="J4" s="11">
        <f t="shared" si="0"/>
        <v>50000</v>
      </c>
      <c r="K4" s="11">
        <f t="shared" si="0"/>
        <v>50000</v>
      </c>
      <c r="L4" s="11">
        <f t="shared" si="0"/>
        <v>50000</v>
      </c>
      <c r="M4" s="11">
        <f t="shared" si="0"/>
        <v>50000</v>
      </c>
      <c r="N4" s="11">
        <f t="shared" si="0"/>
        <v>50000</v>
      </c>
      <c r="O4" s="11">
        <f t="shared" si="0"/>
        <v>46000</v>
      </c>
      <c r="P4" s="11">
        <f t="shared" si="0"/>
        <v>46000</v>
      </c>
      <c r="Q4" s="11">
        <f t="shared" si="0"/>
        <v>46000</v>
      </c>
      <c r="R4" s="11">
        <f t="shared" si="0"/>
        <v>46000</v>
      </c>
      <c r="S4" s="11">
        <f t="shared" si="0"/>
        <v>46000</v>
      </c>
      <c r="T4" s="11">
        <f t="shared" si="0"/>
        <v>46000</v>
      </c>
      <c r="U4" s="11">
        <f t="shared" si="0"/>
        <v>46000</v>
      </c>
      <c r="V4" s="11">
        <f t="shared" si="0"/>
        <v>46000</v>
      </c>
      <c r="W4" s="11">
        <f t="shared" si="0"/>
        <v>46000</v>
      </c>
      <c r="X4" s="11">
        <f t="shared" si="0"/>
        <v>46000</v>
      </c>
      <c r="Y4" s="11">
        <f t="shared" si="0"/>
        <v>46000</v>
      </c>
      <c r="Z4" s="11">
        <f t="shared" si="0"/>
        <v>46000</v>
      </c>
      <c r="AA4" s="11">
        <f t="shared" si="0"/>
        <v>2550000</v>
      </c>
      <c r="AB4" s="11">
        <f t="shared" si="0"/>
        <v>2550000</v>
      </c>
      <c r="AC4" s="11">
        <f t="shared" si="0"/>
        <v>2550000</v>
      </c>
      <c r="AD4" s="11">
        <f t="shared" si="0"/>
        <v>2550000</v>
      </c>
      <c r="AE4" s="11">
        <f t="shared" si="0"/>
        <v>2550000</v>
      </c>
      <c r="AF4" s="11">
        <f t="shared" si="0"/>
        <v>2550000</v>
      </c>
      <c r="AG4" s="11">
        <f t="shared" si="0"/>
        <v>2550000</v>
      </c>
      <c r="AH4" s="11">
        <f t="shared" si="0"/>
        <v>2550000</v>
      </c>
      <c r="AI4" s="11">
        <f t="shared" si="0"/>
        <v>2550000</v>
      </c>
      <c r="AJ4" s="11">
        <f t="shared" si="0"/>
        <v>2550000</v>
      </c>
      <c r="AK4" s="11">
        <f t="shared" si="0"/>
        <v>2550000</v>
      </c>
      <c r="AL4" s="11">
        <f t="shared" si="0"/>
        <v>2550000</v>
      </c>
    </row>
    <row r="5" spans="1:38" x14ac:dyDescent="0.35">
      <c r="A5" s="29" t="s">
        <v>244</v>
      </c>
      <c r="B5" s="41" t="s">
        <v>262</v>
      </c>
      <c r="C5" s="93">
        <v>10000</v>
      </c>
      <c r="D5" s="93">
        <v>20000</v>
      </c>
      <c r="E5" s="93">
        <v>10000</v>
      </c>
      <c r="F5" s="93">
        <v>10000</v>
      </c>
      <c r="G5" s="93">
        <v>10000</v>
      </c>
      <c r="H5" s="93">
        <v>10000</v>
      </c>
      <c r="I5" s="93">
        <v>10000</v>
      </c>
      <c r="J5" s="93">
        <v>10000</v>
      </c>
      <c r="K5" s="93">
        <v>10000</v>
      </c>
      <c r="L5" s="93">
        <v>10000</v>
      </c>
      <c r="M5" s="93">
        <v>10000</v>
      </c>
      <c r="N5" s="93">
        <v>10000</v>
      </c>
      <c r="O5" s="93">
        <v>20000</v>
      </c>
      <c r="P5" s="93">
        <v>20000</v>
      </c>
      <c r="Q5" s="93">
        <v>20000</v>
      </c>
      <c r="R5" s="93">
        <v>20000</v>
      </c>
      <c r="S5" s="93">
        <v>20000</v>
      </c>
      <c r="T5" s="93">
        <v>20000</v>
      </c>
      <c r="U5" s="93">
        <v>20000</v>
      </c>
      <c r="V5" s="93">
        <v>20000</v>
      </c>
      <c r="W5" s="93">
        <v>20000</v>
      </c>
      <c r="X5" s="93">
        <v>20000</v>
      </c>
      <c r="Y5" s="93">
        <v>20000</v>
      </c>
      <c r="Z5" s="93">
        <v>20000</v>
      </c>
      <c r="AA5" s="93">
        <v>150000</v>
      </c>
      <c r="AB5" s="93">
        <v>150000</v>
      </c>
      <c r="AC5" s="93">
        <v>150000</v>
      </c>
      <c r="AD5" s="93">
        <v>150000</v>
      </c>
      <c r="AE5" s="93">
        <v>150000</v>
      </c>
      <c r="AF5" s="93">
        <v>150000</v>
      </c>
      <c r="AG5" s="93">
        <v>150000</v>
      </c>
      <c r="AH5" s="93">
        <v>150000</v>
      </c>
      <c r="AI5" s="93">
        <v>150000</v>
      </c>
      <c r="AJ5" s="93">
        <v>150000</v>
      </c>
      <c r="AK5" s="93">
        <v>150000</v>
      </c>
      <c r="AL5" s="93">
        <v>150000</v>
      </c>
    </row>
    <row r="6" spans="1:38" x14ac:dyDescent="0.35">
      <c r="A6" s="29" t="s">
        <v>244</v>
      </c>
      <c r="B6" s="41" t="s">
        <v>85</v>
      </c>
      <c r="C6" s="93">
        <v>10000</v>
      </c>
      <c r="D6" s="93">
        <v>10000</v>
      </c>
      <c r="E6" s="93">
        <v>10000</v>
      </c>
      <c r="F6" s="93">
        <v>10000</v>
      </c>
      <c r="G6" s="93">
        <v>10000</v>
      </c>
      <c r="H6" s="93">
        <v>10000</v>
      </c>
      <c r="I6" s="93">
        <v>10000</v>
      </c>
      <c r="J6" s="93">
        <v>10000</v>
      </c>
      <c r="K6" s="93">
        <v>10000</v>
      </c>
      <c r="L6" s="93">
        <v>10000</v>
      </c>
      <c r="M6" s="93">
        <v>10000</v>
      </c>
      <c r="N6" s="93">
        <v>10000</v>
      </c>
      <c r="O6" s="93">
        <v>5000</v>
      </c>
      <c r="P6" s="93">
        <v>5000</v>
      </c>
      <c r="Q6" s="93">
        <v>5000</v>
      </c>
      <c r="R6" s="93">
        <v>5000</v>
      </c>
      <c r="S6" s="93">
        <v>5000</v>
      </c>
      <c r="T6" s="93">
        <v>5000</v>
      </c>
      <c r="U6" s="93">
        <v>5000</v>
      </c>
      <c r="V6" s="93">
        <v>5000</v>
      </c>
      <c r="W6" s="93">
        <v>5000</v>
      </c>
      <c r="X6" s="93">
        <v>5000</v>
      </c>
      <c r="Y6" s="93">
        <v>5000</v>
      </c>
      <c r="Z6" s="93">
        <v>5000</v>
      </c>
      <c r="AA6" s="93">
        <v>200000</v>
      </c>
      <c r="AB6" s="93">
        <v>200000</v>
      </c>
      <c r="AC6" s="93">
        <v>200000</v>
      </c>
      <c r="AD6" s="93">
        <v>200000</v>
      </c>
      <c r="AE6" s="93">
        <v>200000</v>
      </c>
      <c r="AF6" s="93">
        <v>200000</v>
      </c>
      <c r="AG6" s="93">
        <v>200000</v>
      </c>
      <c r="AH6" s="93">
        <v>200000</v>
      </c>
      <c r="AI6" s="93">
        <v>200000</v>
      </c>
      <c r="AJ6" s="93">
        <v>200000</v>
      </c>
      <c r="AK6" s="93">
        <v>200000</v>
      </c>
      <c r="AL6" s="93">
        <v>200000</v>
      </c>
    </row>
    <row r="7" spans="1:38" x14ac:dyDescent="0.35">
      <c r="A7" s="29" t="s">
        <v>244</v>
      </c>
      <c r="B7" s="41" t="s">
        <v>263</v>
      </c>
      <c r="C7" s="93">
        <v>10000</v>
      </c>
      <c r="D7" s="93">
        <v>10000</v>
      </c>
      <c r="E7" s="93">
        <v>10000</v>
      </c>
      <c r="F7" s="93">
        <v>10000</v>
      </c>
      <c r="G7" s="93">
        <v>10000</v>
      </c>
      <c r="H7" s="93">
        <v>10000</v>
      </c>
      <c r="I7" s="93">
        <v>10000</v>
      </c>
      <c r="J7" s="93">
        <v>10000</v>
      </c>
      <c r="K7" s="93">
        <v>10000</v>
      </c>
      <c r="L7" s="93">
        <v>10000</v>
      </c>
      <c r="M7" s="93">
        <v>10000</v>
      </c>
      <c r="N7" s="93">
        <v>10000</v>
      </c>
      <c r="O7" s="93">
        <v>6000</v>
      </c>
      <c r="P7" s="93">
        <v>6000</v>
      </c>
      <c r="Q7" s="93">
        <v>6000</v>
      </c>
      <c r="R7" s="93">
        <v>6000</v>
      </c>
      <c r="S7" s="93">
        <v>6000</v>
      </c>
      <c r="T7" s="93">
        <v>6000</v>
      </c>
      <c r="U7" s="93">
        <v>6000</v>
      </c>
      <c r="V7" s="93">
        <v>6000</v>
      </c>
      <c r="W7" s="93">
        <v>6000</v>
      </c>
      <c r="X7" s="93">
        <v>6000</v>
      </c>
      <c r="Y7" s="93">
        <v>6000</v>
      </c>
      <c r="Z7" s="93">
        <v>6000</v>
      </c>
      <c r="AA7" s="93">
        <v>600000</v>
      </c>
      <c r="AB7" s="93">
        <v>600000</v>
      </c>
      <c r="AC7" s="93">
        <v>600000</v>
      </c>
      <c r="AD7" s="93">
        <v>600000</v>
      </c>
      <c r="AE7" s="93">
        <v>600000</v>
      </c>
      <c r="AF7" s="93">
        <v>600000</v>
      </c>
      <c r="AG7" s="93">
        <v>600000</v>
      </c>
      <c r="AH7" s="93">
        <v>600000</v>
      </c>
      <c r="AI7" s="93">
        <v>600000</v>
      </c>
      <c r="AJ7" s="93">
        <v>600000</v>
      </c>
      <c r="AK7" s="93">
        <v>600000</v>
      </c>
      <c r="AL7" s="93">
        <v>600000</v>
      </c>
    </row>
    <row r="8" spans="1:38" x14ac:dyDescent="0.35">
      <c r="A8" s="29" t="s">
        <v>244</v>
      </c>
      <c r="B8" s="41" t="s">
        <v>264</v>
      </c>
      <c r="C8" s="93">
        <v>10000</v>
      </c>
      <c r="D8" s="93">
        <v>10000</v>
      </c>
      <c r="E8" s="93">
        <v>10000</v>
      </c>
      <c r="F8" s="93">
        <v>10000</v>
      </c>
      <c r="G8" s="93">
        <v>10000</v>
      </c>
      <c r="H8" s="93">
        <v>10000</v>
      </c>
      <c r="I8" s="93">
        <v>10000</v>
      </c>
      <c r="J8" s="93">
        <v>10000</v>
      </c>
      <c r="K8" s="93">
        <v>10000</v>
      </c>
      <c r="L8" s="93">
        <v>10000</v>
      </c>
      <c r="M8" s="93">
        <v>10000</v>
      </c>
      <c r="N8" s="93">
        <v>10000</v>
      </c>
      <c r="O8" s="93">
        <v>7000</v>
      </c>
      <c r="P8" s="93">
        <v>7000</v>
      </c>
      <c r="Q8" s="93">
        <v>7000</v>
      </c>
      <c r="R8" s="93">
        <v>7000</v>
      </c>
      <c r="S8" s="93">
        <v>7000</v>
      </c>
      <c r="T8" s="93">
        <v>7000</v>
      </c>
      <c r="U8" s="93">
        <v>7000</v>
      </c>
      <c r="V8" s="93">
        <v>7000</v>
      </c>
      <c r="W8" s="93">
        <v>7000</v>
      </c>
      <c r="X8" s="93">
        <v>7000</v>
      </c>
      <c r="Y8" s="93">
        <v>7000</v>
      </c>
      <c r="Z8" s="93">
        <v>7000</v>
      </c>
      <c r="AA8" s="93">
        <v>700000</v>
      </c>
      <c r="AB8" s="93">
        <v>700000</v>
      </c>
      <c r="AC8" s="93">
        <v>700000</v>
      </c>
      <c r="AD8" s="93">
        <v>700000</v>
      </c>
      <c r="AE8" s="93">
        <v>700000</v>
      </c>
      <c r="AF8" s="93">
        <v>700000</v>
      </c>
      <c r="AG8" s="93">
        <v>700000</v>
      </c>
      <c r="AH8" s="93">
        <v>700000</v>
      </c>
      <c r="AI8" s="93">
        <v>700000</v>
      </c>
      <c r="AJ8" s="93">
        <v>700000</v>
      </c>
      <c r="AK8" s="93">
        <v>700000</v>
      </c>
      <c r="AL8" s="93">
        <v>700000</v>
      </c>
    </row>
    <row r="9" spans="1:38" x14ac:dyDescent="0.35">
      <c r="A9" s="29" t="s">
        <v>244</v>
      </c>
      <c r="B9" s="41" t="s">
        <v>265</v>
      </c>
      <c r="C9" s="93">
        <v>10000</v>
      </c>
      <c r="D9" s="93">
        <v>10000</v>
      </c>
      <c r="E9" s="93">
        <v>10000</v>
      </c>
      <c r="F9" s="93">
        <v>10000</v>
      </c>
      <c r="G9" s="93">
        <v>10000</v>
      </c>
      <c r="H9" s="93">
        <v>10000</v>
      </c>
      <c r="I9" s="93">
        <v>10000</v>
      </c>
      <c r="J9" s="93">
        <v>10000</v>
      </c>
      <c r="K9" s="93">
        <v>10000</v>
      </c>
      <c r="L9" s="93">
        <v>10000</v>
      </c>
      <c r="M9" s="93">
        <v>10000</v>
      </c>
      <c r="N9" s="93">
        <v>10000</v>
      </c>
      <c r="O9" s="93">
        <v>8000</v>
      </c>
      <c r="P9" s="93">
        <v>8000</v>
      </c>
      <c r="Q9" s="93">
        <v>8000</v>
      </c>
      <c r="R9" s="93">
        <v>8000</v>
      </c>
      <c r="S9" s="93">
        <v>8000</v>
      </c>
      <c r="T9" s="93">
        <v>8000</v>
      </c>
      <c r="U9" s="93">
        <v>8000</v>
      </c>
      <c r="V9" s="93">
        <v>8000</v>
      </c>
      <c r="W9" s="93">
        <v>8000</v>
      </c>
      <c r="X9" s="93">
        <v>8000</v>
      </c>
      <c r="Y9" s="93">
        <v>8000</v>
      </c>
      <c r="Z9" s="93">
        <v>8000</v>
      </c>
      <c r="AA9" s="93">
        <v>900000</v>
      </c>
      <c r="AB9" s="93">
        <v>900000</v>
      </c>
      <c r="AC9" s="93">
        <v>900000</v>
      </c>
      <c r="AD9" s="93">
        <v>900000</v>
      </c>
      <c r="AE9" s="93">
        <v>900000</v>
      </c>
      <c r="AF9" s="93">
        <v>900000</v>
      </c>
      <c r="AG9" s="93">
        <v>900000</v>
      </c>
      <c r="AH9" s="93">
        <v>900000</v>
      </c>
      <c r="AI9" s="93">
        <v>900000</v>
      </c>
      <c r="AJ9" s="93">
        <v>900000</v>
      </c>
      <c r="AK9" s="93">
        <v>900000</v>
      </c>
      <c r="AL9" s="93">
        <v>900000</v>
      </c>
    </row>
    <row r="12" spans="1:38" x14ac:dyDescent="0.35">
      <c r="A12" s="28" t="s">
        <v>245</v>
      </c>
      <c r="B12" s="33" t="s">
        <v>246</v>
      </c>
      <c r="C12" s="34">
        <v>44927</v>
      </c>
      <c r="D12" s="34">
        <v>44958</v>
      </c>
      <c r="E12" s="34">
        <v>44986</v>
      </c>
      <c r="F12" s="34">
        <v>45017</v>
      </c>
      <c r="G12" s="34">
        <v>45047</v>
      </c>
      <c r="H12" s="34">
        <v>45078</v>
      </c>
      <c r="I12" s="34">
        <v>45108</v>
      </c>
      <c r="J12" s="34">
        <v>45139</v>
      </c>
      <c r="K12" s="34">
        <v>45170</v>
      </c>
      <c r="L12" s="34">
        <v>45200</v>
      </c>
      <c r="M12" s="34">
        <v>45231</v>
      </c>
      <c r="N12" s="34">
        <v>45261</v>
      </c>
      <c r="O12" s="34">
        <v>45292</v>
      </c>
      <c r="P12" s="34">
        <v>45323</v>
      </c>
      <c r="Q12" s="34">
        <v>45352</v>
      </c>
      <c r="R12" s="34">
        <v>45383</v>
      </c>
      <c r="S12" s="34">
        <v>45413</v>
      </c>
      <c r="T12" s="34">
        <v>45444</v>
      </c>
      <c r="U12" s="34">
        <v>45474</v>
      </c>
      <c r="V12" s="34">
        <v>45505</v>
      </c>
      <c r="W12" s="34">
        <v>45536</v>
      </c>
      <c r="X12" s="34">
        <v>45566</v>
      </c>
      <c r="Y12" s="34">
        <v>45597</v>
      </c>
      <c r="Z12" s="34">
        <v>45627</v>
      </c>
      <c r="AA12" s="34">
        <v>45658</v>
      </c>
      <c r="AB12" s="34">
        <v>45689</v>
      </c>
      <c r="AC12" s="34">
        <v>45717</v>
      </c>
      <c r="AD12" s="34">
        <v>45748</v>
      </c>
      <c r="AE12" s="34">
        <v>45778</v>
      </c>
      <c r="AF12" s="34">
        <v>45809</v>
      </c>
      <c r="AG12" s="34">
        <v>45839</v>
      </c>
      <c r="AH12" s="34">
        <v>45870</v>
      </c>
      <c r="AI12" s="34">
        <v>45901</v>
      </c>
      <c r="AJ12" s="34">
        <v>45931</v>
      </c>
      <c r="AK12" s="34">
        <v>45962</v>
      </c>
      <c r="AL12" s="34">
        <v>45992</v>
      </c>
    </row>
    <row r="13" spans="1:38" x14ac:dyDescent="0.35">
      <c r="A13" s="29" t="s">
        <v>243</v>
      </c>
      <c r="B13" s="37" t="s">
        <v>24</v>
      </c>
      <c r="C13" s="11">
        <f t="shared" ref="C13:AL13" si="1">SUM(C14:C16)</f>
        <v>30000</v>
      </c>
      <c r="D13" s="11">
        <f t="shared" si="1"/>
        <v>40000</v>
      </c>
      <c r="E13" s="11">
        <f t="shared" si="1"/>
        <v>30000</v>
      </c>
      <c r="F13" s="11">
        <f t="shared" si="1"/>
        <v>30000</v>
      </c>
      <c r="G13" s="11">
        <f t="shared" si="1"/>
        <v>30000</v>
      </c>
      <c r="H13" s="11">
        <f t="shared" si="1"/>
        <v>30000</v>
      </c>
      <c r="I13" s="11">
        <f t="shared" si="1"/>
        <v>30000</v>
      </c>
      <c r="J13" s="11">
        <f t="shared" si="1"/>
        <v>30000</v>
      </c>
      <c r="K13" s="11">
        <f t="shared" si="1"/>
        <v>30000</v>
      </c>
      <c r="L13" s="11">
        <f t="shared" si="1"/>
        <v>30000</v>
      </c>
      <c r="M13" s="11">
        <f t="shared" si="1"/>
        <v>30000</v>
      </c>
      <c r="N13" s="11">
        <f t="shared" si="1"/>
        <v>30000</v>
      </c>
      <c r="O13" s="11">
        <f t="shared" si="1"/>
        <v>1800000</v>
      </c>
      <c r="P13" s="11">
        <f t="shared" si="1"/>
        <v>1800000</v>
      </c>
      <c r="Q13" s="11">
        <f t="shared" si="1"/>
        <v>1800000</v>
      </c>
      <c r="R13" s="11">
        <f t="shared" si="1"/>
        <v>1800000</v>
      </c>
      <c r="S13" s="11">
        <f t="shared" si="1"/>
        <v>1800000</v>
      </c>
      <c r="T13" s="11">
        <f t="shared" si="1"/>
        <v>1800000</v>
      </c>
      <c r="U13" s="11">
        <f t="shared" si="1"/>
        <v>1800000</v>
      </c>
      <c r="V13" s="11">
        <f t="shared" si="1"/>
        <v>1800000</v>
      </c>
      <c r="W13" s="11">
        <f t="shared" si="1"/>
        <v>1800000</v>
      </c>
      <c r="X13" s="11">
        <f t="shared" si="1"/>
        <v>1800000</v>
      </c>
      <c r="Y13" s="11">
        <f t="shared" si="1"/>
        <v>1800000</v>
      </c>
      <c r="Z13" s="11">
        <f t="shared" si="1"/>
        <v>1800000</v>
      </c>
      <c r="AA13" s="11">
        <f t="shared" si="1"/>
        <v>1800000</v>
      </c>
      <c r="AB13" s="11">
        <f t="shared" si="1"/>
        <v>1800000</v>
      </c>
      <c r="AC13" s="11">
        <f t="shared" si="1"/>
        <v>1800000</v>
      </c>
      <c r="AD13" s="11">
        <f t="shared" si="1"/>
        <v>1800000</v>
      </c>
      <c r="AE13" s="11">
        <f t="shared" si="1"/>
        <v>1800000</v>
      </c>
      <c r="AF13" s="11">
        <f t="shared" si="1"/>
        <v>1800000</v>
      </c>
      <c r="AG13" s="11">
        <f t="shared" si="1"/>
        <v>1800000</v>
      </c>
      <c r="AH13" s="11">
        <f t="shared" si="1"/>
        <v>1800000</v>
      </c>
      <c r="AI13" s="11">
        <f t="shared" si="1"/>
        <v>1800000</v>
      </c>
      <c r="AJ13" s="11">
        <f t="shared" si="1"/>
        <v>1800000</v>
      </c>
      <c r="AK13" s="11">
        <f t="shared" si="1"/>
        <v>1800000</v>
      </c>
      <c r="AL13" s="11">
        <f t="shared" si="1"/>
        <v>1800000</v>
      </c>
    </row>
    <row r="14" spans="1:38" x14ac:dyDescent="0.35">
      <c r="A14" s="29" t="s">
        <v>244</v>
      </c>
      <c r="B14" s="41" t="s">
        <v>266</v>
      </c>
      <c r="C14" s="93">
        <v>10000</v>
      </c>
      <c r="D14" s="93">
        <v>20000</v>
      </c>
      <c r="E14" s="93">
        <v>10000</v>
      </c>
      <c r="F14" s="93">
        <v>10000</v>
      </c>
      <c r="G14" s="93">
        <v>10000</v>
      </c>
      <c r="H14" s="93">
        <v>10000</v>
      </c>
      <c r="I14" s="93">
        <v>10000</v>
      </c>
      <c r="J14" s="93">
        <v>10000</v>
      </c>
      <c r="K14" s="93">
        <v>10000</v>
      </c>
      <c r="L14" s="93">
        <v>10000</v>
      </c>
      <c r="M14" s="93">
        <v>10000</v>
      </c>
      <c r="N14" s="93">
        <v>10000</v>
      </c>
      <c r="O14" s="93">
        <v>100000</v>
      </c>
      <c r="P14" s="93">
        <v>100000</v>
      </c>
      <c r="Q14" s="93">
        <v>100000</v>
      </c>
      <c r="R14" s="93">
        <v>100000</v>
      </c>
      <c r="S14" s="93">
        <v>100000</v>
      </c>
      <c r="T14" s="93">
        <v>100000</v>
      </c>
      <c r="U14" s="93">
        <v>100000</v>
      </c>
      <c r="V14" s="93">
        <v>100000</v>
      </c>
      <c r="W14" s="93">
        <v>100000</v>
      </c>
      <c r="X14" s="93">
        <v>100000</v>
      </c>
      <c r="Y14" s="93">
        <v>100000</v>
      </c>
      <c r="Z14" s="93">
        <v>100000</v>
      </c>
      <c r="AA14" s="93">
        <v>100000</v>
      </c>
      <c r="AB14" s="93">
        <v>100000</v>
      </c>
      <c r="AC14" s="93">
        <v>100000</v>
      </c>
      <c r="AD14" s="93">
        <v>100000</v>
      </c>
      <c r="AE14" s="93">
        <v>100000</v>
      </c>
      <c r="AF14" s="93">
        <v>100000</v>
      </c>
      <c r="AG14" s="93">
        <v>100000</v>
      </c>
      <c r="AH14" s="93">
        <v>100000</v>
      </c>
      <c r="AI14" s="93">
        <v>100000</v>
      </c>
      <c r="AJ14" s="93">
        <v>100000</v>
      </c>
      <c r="AK14" s="93">
        <v>100000</v>
      </c>
      <c r="AL14" s="93">
        <v>100000</v>
      </c>
    </row>
    <row r="15" spans="1:38" x14ac:dyDescent="0.35">
      <c r="A15" s="29" t="s">
        <v>244</v>
      </c>
      <c r="B15" s="41" t="s">
        <v>267</v>
      </c>
      <c r="C15" s="93">
        <v>10000</v>
      </c>
      <c r="D15" s="93">
        <v>10000</v>
      </c>
      <c r="E15" s="93">
        <v>10000</v>
      </c>
      <c r="F15" s="93">
        <v>10000</v>
      </c>
      <c r="G15" s="93">
        <v>10000</v>
      </c>
      <c r="H15" s="93">
        <v>10000</v>
      </c>
      <c r="I15" s="93">
        <v>10000</v>
      </c>
      <c r="J15" s="93">
        <v>10000</v>
      </c>
      <c r="K15" s="93">
        <v>10000</v>
      </c>
      <c r="L15" s="93">
        <v>10000</v>
      </c>
      <c r="M15" s="93">
        <v>10000</v>
      </c>
      <c r="N15" s="93">
        <v>10000</v>
      </c>
      <c r="O15" s="93">
        <v>800000</v>
      </c>
      <c r="P15" s="93">
        <v>800000</v>
      </c>
      <c r="Q15" s="93">
        <v>800000</v>
      </c>
      <c r="R15" s="93">
        <v>800000</v>
      </c>
      <c r="S15" s="93">
        <v>800000</v>
      </c>
      <c r="T15" s="93">
        <v>800000</v>
      </c>
      <c r="U15" s="93">
        <v>800000</v>
      </c>
      <c r="V15" s="93">
        <v>800000</v>
      </c>
      <c r="W15" s="93">
        <v>800000</v>
      </c>
      <c r="X15" s="93">
        <v>800000</v>
      </c>
      <c r="Y15" s="93">
        <v>800000</v>
      </c>
      <c r="Z15" s="93">
        <v>800000</v>
      </c>
      <c r="AA15" s="93">
        <v>800000</v>
      </c>
      <c r="AB15" s="93">
        <v>800000</v>
      </c>
      <c r="AC15" s="93">
        <v>800000</v>
      </c>
      <c r="AD15" s="93">
        <v>800000</v>
      </c>
      <c r="AE15" s="93">
        <v>800000</v>
      </c>
      <c r="AF15" s="93">
        <v>800000</v>
      </c>
      <c r="AG15" s="93">
        <v>800000</v>
      </c>
      <c r="AH15" s="93">
        <v>800000</v>
      </c>
      <c r="AI15" s="93">
        <v>800000</v>
      </c>
      <c r="AJ15" s="93">
        <v>800000</v>
      </c>
      <c r="AK15" s="93">
        <v>800000</v>
      </c>
      <c r="AL15" s="93">
        <v>800000</v>
      </c>
    </row>
    <row r="16" spans="1:38" x14ac:dyDescent="0.35">
      <c r="A16" s="29" t="s">
        <v>244</v>
      </c>
      <c r="B16" s="41" t="s">
        <v>268</v>
      </c>
      <c r="C16" s="93">
        <v>10000</v>
      </c>
      <c r="D16" s="93">
        <v>10000</v>
      </c>
      <c r="E16" s="93">
        <v>10000</v>
      </c>
      <c r="F16" s="93">
        <v>10000</v>
      </c>
      <c r="G16" s="93">
        <v>10000</v>
      </c>
      <c r="H16" s="93">
        <v>10000</v>
      </c>
      <c r="I16" s="93">
        <v>10000</v>
      </c>
      <c r="J16" s="93">
        <v>10000</v>
      </c>
      <c r="K16" s="93">
        <v>10000</v>
      </c>
      <c r="L16" s="93">
        <v>10000</v>
      </c>
      <c r="M16" s="93">
        <v>10000</v>
      </c>
      <c r="N16" s="93">
        <v>10000</v>
      </c>
      <c r="O16" s="93">
        <v>900000</v>
      </c>
      <c r="P16" s="93">
        <v>900000</v>
      </c>
      <c r="Q16" s="93">
        <v>900000</v>
      </c>
      <c r="R16" s="93">
        <v>900000</v>
      </c>
      <c r="S16" s="93">
        <v>900000</v>
      </c>
      <c r="T16" s="93">
        <v>900000</v>
      </c>
      <c r="U16" s="93">
        <v>900000</v>
      </c>
      <c r="V16" s="93">
        <v>900000</v>
      </c>
      <c r="W16" s="93">
        <v>900000</v>
      </c>
      <c r="X16" s="93">
        <v>900000</v>
      </c>
      <c r="Y16" s="93">
        <v>900000</v>
      </c>
      <c r="Z16" s="93">
        <v>900000</v>
      </c>
      <c r="AA16" s="93">
        <v>900000</v>
      </c>
      <c r="AB16" s="93">
        <v>900000</v>
      </c>
      <c r="AC16" s="93">
        <v>900000</v>
      </c>
      <c r="AD16" s="93">
        <v>900000</v>
      </c>
      <c r="AE16" s="93">
        <v>900000</v>
      </c>
      <c r="AF16" s="93">
        <v>900000</v>
      </c>
      <c r="AG16" s="93">
        <v>900000</v>
      </c>
      <c r="AH16" s="93">
        <v>900000</v>
      </c>
      <c r="AI16" s="93">
        <v>900000</v>
      </c>
      <c r="AJ16" s="93">
        <v>900000</v>
      </c>
      <c r="AK16" s="93">
        <v>900000</v>
      </c>
      <c r="AL16" s="93">
        <v>900000</v>
      </c>
    </row>
    <row r="19" spans="1:38" x14ac:dyDescent="0.35">
      <c r="A19" s="28" t="s">
        <v>245</v>
      </c>
      <c r="B19" s="33" t="s">
        <v>246</v>
      </c>
      <c r="C19" s="34">
        <v>44927</v>
      </c>
      <c r="D19" s="34">
        <v>44958</v>
      </c>
      <c r="E19" s="34">
        <v>44986</v>
      </c>
      <c r="F19" s="34">
        <v>45017</v>
      </c>
      <c r="G19" s="34">
        <v>45047</v>
      </c>
      <c r="H19" s="34">
        <v>45078</v>
      </c>
      <c r="I19" s="34">
        <v>45108</v>
      </c>
      <c r="J19" s="34">
        <v>45139</v>
      </c>
      <c r="K19" s="34">
        <v>45170</v>
      </c>
      <c r="L19" s="34">
        <v>45200</v>
      </c>
      <c r="M19" s="34">
        <v>45231</v>
      </c>
      <c r="N19" s="34">
        <v>45261</v>
      </c>
      <c r="O19" s="34">
        <v>45292</v>
      </c>
      <c r="P19" s="34">
        <v>45323</v>
      </c>
      <c r="Q19" s="34">
        <v>45352</v>
      </c>
      <c r="R19" s="34">
        <v>45383</v>
      </c>
      <c r="S19" s="34">
        <v>45413</v>
      </c>
      <c r="T19" s="34">
        <v>45444</v>
      </c>
      <c r="U19" s="34">
        <v>45474</v>
      </c>
      <c r="V19" s="34">
        <v>45505</v>
      </c>
      <c r="W19" s="34">
        <v>45536</v>
      </c>
      <c r="X19" s="34">
        <v>45566</v>
      </c>
      <c r="Y19" s="34">
        <v>45597</v>
      </c>
      <c r="Z19" s="34">
        <v>45627</v>
      </c>
      <c r="AA19" s="34">
        <v>45658</v>
      </c>
      <c r="AB19" s="34">
        <v>45689</v>
      </c>
      <c r="AC19" s="34">
        <v>45717</v>
      </c>
      <c r="AD19" s="34">
        <v>45748</v>
      </c>
      <c r="AE19" s="34">
        <v>45778</v>
      </c>
      <c r="AF19" s="34">
        <v>45809</v>
      </c>
      <c r="AG19" s="34">
        <v>45839</v>
      </c>
      <c r="AH19" s="34">
        <v>45870</v>
      </c>
      <c r="AI19" s="34">
        <v>45901</v>
      </c>
      <c r="AJ19" s="34">
        <v>45931</v>
      </c>
      <c r="AK19" s="34">
        <v>45962</v>
      </c>
      <c r="AL19" s="34">
        <v>45992</v>
      </c>
    </row>
    <row r="20" spans="1:38" x14ac:dyDescent="0.35">
      <c r="A20" s="29" t="s">
        <v>243</v>
      </c>
      <c r="B20" s="37" t="s">
        <v>23</v>
      </c>
      <c r="C20" s="11">
        <f>(C21+C22+C23)-C24</f>
        <v>20000</v>
      </c>
      <c r="D20" s="11">
        <f t="shared" ref="D20:AL20" si="2">(D21+D22+D23)-D24</f>
        <v>30000</v>
      </c>
      <c r="E20" s="11">
        <f t="shared" si="2"/>
        <v>20000</v>
      </c>
      <c r="F20" s="11">
        <f t="shared" si="2"/>
        <v>20000</v>
      </c>
      <c r="G20" s="11">
        <f t="shared" si="2"/>
        <v>20000</v>
      </c>
      <c r="H20" s="11">
        <f t="shared" si="2"/>
        <v>20000</v>
      </c>
      <c r="I20" s="11">
        <f t="shared" si="2"/>
        <v>20000</v>
      </c>
      <c r="J20" s="11">
        <f t="shared" si="2"/>
        <v>20000</v>
      </c>
      <c r="K20" s="11">
        <f t="shared" si="2"/>
        <v>20000</v>
      </c>
      <c r="L20" s="11">
        <f t="shared" si="2"/>
        <v>20000</v>
      </c>
      <c r="M20" s="11">
        <f t="shared" si="2"/>
        <v>20000</v>
      </c>
      <c r="N20" s="11">
        <f t="shared" si="2"/>
        <v>20000</v>
      </c>
      <c r="O20" s="11">
        <f t="shared" si="2"/>
        <v>9900000</v>
      </c>
      <c r="P20" s="11">
        <f t="shared" si="2"/>
        <v>9900000</v>
      </c>
      <c r="Q20" s="11">
        <f t="shared" si="2"/>
        <v>9900000</v>
      </c>
      <c r="R20" s="11">
        <f t="shared" si="2"/>
        <v>9900000</v>
      </c>
      <c r="S20" s="11">
        <f t="shared" si="2"/>
        <v>9900000</v>
      </c>
      <c r="T20" s="11">
        <f t="shared" si="2"/>
        <v>9900000</v>
      </c>
      <c r="U20" s="11">
        <f t="shared" si="2"/>
        <v>9900000</v>
      </c>
      <c r="V20" s="11">
        <f t="shared" si="2"/>
        <v>9900000</v>
      </c>
      <c r="W20" s="11">
        <f t="shared" si="2"/>
        <v>9900000</v>
      </c>
      <c r="X20" s="11">
        <f t="shared" si="2"/>
        <v>9900000</v>
      </c>
      <c r="Y20" s="11">
        <f t="shared" si="2"/>
        <v>9900000</v>
      </c>
      <c r="Z20" s="11">
        <f t="shared" si="2"/>
        <v>9900000</v>
      </c>
      <c r="AA20" s="11">
        <f t="shared" si="2"/>
        <v>9900000</v>
      </c>
      <c r="AB20" s="11">
        <f t="shared" si="2"/>
        <v>9900000</v>
      </c>
      <c r="AC20" s="11">
        <f t="shared" si="2"/>
        <v>9900000</v>
      </c>
      <c r="AD20" s="11">
        <f t="shared" si="2"/>
        <v>9900000</v>
      </c>
      <c r="AE20" s="11">
        <f t="shared" si="2"/>
        <v>9900000</v>
      </c>
      <c r="AF20" s="11">
        <f t="shared" si="2"/>
        <v>9900000</v>
      </c>
      <c r="AG20" s="11">
        <f t="shared" si="2"/>
        <v>9900000</v>
      </c>
      <c r="AH20" s="11">
        <f t="shared" si="2"/>
        <v>9900000</v>
      </c>
      <c r="AI20" s="11">
        <f t="shared" si="2"/>
        <v>9900000</v>
      </c>
      <c r="AJ20" s="11">
        <f t="shared" si="2"/>
        <v>9900000</v>
      </c>
      <c r="AK20" s="11">
        <f t="shared" si="2"/>
        <v>9900000</v>
      </c>
      <c r="AL20" s="11">
        <f t="shared" si="2"/>
        <v>9900000</v>
      </c>
    </row>
    <row r="21" spans="1:38" x14ac:dyDescent="0.35">
      <c r="A21" s="29" t="s">
        <v>244</v>
      </c>
      <c r="B21" s="41" t="s">
        <v>269</v>
      </c>
      <c r="C21" s="93">
        <v>10000</v>
      </c>
      <c r="D21" s="93">
        <v>20000</v>
      </c>
      <c r="E21" s="93">
        <v>10000</v>
      </c>
      <c r="F21" s="93">
        <v>10000</v>
      </c>
      <c r="G21" s="93">
        <v>10000</v>
      </c>
      <c r="H21" s="93">
        <v>10000</v>
      </c>
      <c r="I21" s="93">
        <v>10000</v>
      </c>
      <c r="J21" s="93">
        <v>10000</v>
      </c>
      <c r="K21" s="93">
        <v>10000</v>
      </c>
      <c r="L21" s="93">
        <v>10000</v>
      </c>
      <c r="M21" s="93">
        <v>10000</v>
      </c>
      <c r="N21" s="93">
        <v>10000</v>
      </c>
      <c r="O21" s="93">
        <v>1000000</v>
      </c>
      <c r="P21" s="93">
        <v>1000000</v>
      </c>
      <c r="Q21" s="93">
        <v>1000000</v>
      </c>
      <c r="R21" s="93">
        <v>1000000</v>
      </c>
      <c r="S21" s="93">
        <v>1000000</v>
      </c>
      <c r="T21" s="93">
        <v>1000000</v>
      </c>
      <c r="U21" s="93">
        <v>1000000</v>
      </c>
      <c r="V21" s="93">
        <v>1000000</v>
      </c>
      <c r="W21" s="93">
        <v>1000000</v>
      </c>
      <c r="X21" s="93">
        <v>1000000</v>
      </c>
      <c r="Y21" s="93">
        <v>1000000</v>
      </c>
      <c r="Z21" s="93">
        <v>1000000</v>
      </c>
      <c r="AA21" s="93">
        <v>1000000</v>
      </c>
      <c r="AB21" s="93">
        <v>1000000</v>
      </c>
      <c r="AC21" s="93">
        <v>1000000</v>
      </c>
      <c r="AD21" s="93">
        <v>1000000</v>
      </c>
      <c r="AE21" s="93">
        <v>1000000</v>
      </c>
      <c r="AF21" s="93">
        <v>1000000</v>
      </c>
      <c r="AG21" s="93">
        <v>1000000</v>
      </c>
      <c r="AH21" s="93">
        <v>1000000</v>
      </c>
      <c r="AI21" s="93">
        <v>1000000</v>
      </c>
      <c r="AJ21" s="93">
        <v>1000000</v>
      </c>
      <c r="AK21" s="93">
        <v>1000000</v>
      </c>
      <c r="AL21" s="93">
        <v>1000000</v>
      </c>
    </row>
    <row r="22" spans="1:38" x14ac:dyDescent="0.35">
      <c r="A22" s="29" t="s">
        <v>244</v>
      </c>
      <c r="B22" s="41" t="s">
        <v>270</v>
      </c>
      <c r="C22" s="93">
        <v>10000</v>
      </c>
      <c r="D22" s="93">
        <v>10000</v>
      </c>
      <c r="E22" s="93">
        <v>10000</v>
      </c>
      <c r="F22" s="93">
        <v>10000</v>
      </c>
      <c r="G22" s="93">
        <v>10000</v>
      </c>
      <c r="H22" s="93">
        <v>10000</v>
      </c>
      <c r="I22" s="93">
        <v>10000</v>
      </c>
      <c r="J22" s="93">
        <v>10000</v>
      </c>
      <c r="K22" s="93">
        <v>10000</v>
      </c>
      <c r="L22" s="93">
        <v>10000</v>
      </c>
      <c r="M22" s="93">
        <v>10000</v>
      </c>
      <c r="N22" s="93">
        <v>10000</v>
      </c>
      <c r="O22" s="93">
        <v>10000000</v>
      </c>
      <c r="P22" s="93">
        <v>10000000</v>
      </c>
      <c r="Q22" s="93">
        <v>10000000</v>
      </c>
      <c r="R22" s="93">
        <v>10000000</v>
      </c>
      <c r="S22" s="93">
        <v>10000000</v>
      </c>
      <c r="T22" s="93">
        <v>10000000</v>
      </c>
      <c r="U22" s="93">
        <v>10000000</v>
      </c>
      <c r="V22" s="93">
        <v>10000000</v>
      </c>
      <c r="W22" s="93">
        <v>10000000</v>
      </c>
      <c r="X22" s="93">
        <v>10000000</v>
      </c>
      <c r="Y22" s="93">
        <v>10000000</v>
      </c>
      <c r="Z22" s="93">
        <v>10000000</v>
      </c>
      <c r="AA22" s="93">
        <v>10000000</v>
      </c>
      <c r="AB22" s="93">
        <v>10000000</v>
      </c>
      <c r="AC22" s="93">
        <v>10000000</v>
      </c>
      <c r="AD22" s="93">
        <v>10000000</v>
      </c>
      <c r="AE22" s="93">
        <v>10000000</v>
      </c>
      <c r="AF22" s="93">
        <v>10000000</v>
      </c>
      <c r="AG22" s="93">
        <v>10000000</v>
      </c>
      <c r="AH22" s="93">
        <v>10000000</v>
      </c>
      <c r="AI22" s="93">
        <v>10000000</v>
      </c>
      <c r="AJ22" s="93">
        <v>10000000</v>
      </c>
      <c r="AK22" s="93">
        <v>10000000</v>
      </c>
      <c r="AL22" s="93">
        <v>10000000</v>
      </c>
    </row>
    <row r="23" spans="1:38" x14ac:dyDescent="0.35">
      <c r="A23" s="29" t="s">
        <v>244</v>
      </c>
      <c r="B23" s="41" t="s">
        <v>271</v>
      </c>
      <c r="C23" s="93">
        <v>10000</v>
      </c>
      <c r="D23" s="93">
        <v>10000</v>
      </c>
      <c r="E23" s="93">
        <v>10000</v>
      </c>
      <c r="F23" s="93">
        <v>10000</v>
      </c>
      <c r="G23" s="93">
        <v>10000</v>
      </c>
      <c r="H23" s="93">
        <v>10000</v>
      </c>
      <c r="I23" s="93">
        <v>10000</v>
      </c>
      <c r="J23" s="93">
        <v>10000</v>
      </c>
      <c r="K23" s="93">
        <v>10000</v>
      </c>
      <c r="L23" s="93">
        <v>10000</v>
      </c>
      <c r="M23" s="93">
        <v>10000</v>
      </c>
      <c r="N23" s="93">
        <v>10000</v>
      </c>
      <c r="O23" s="93">
        <v>900000</v>
      </c>
      <c r="P23" s="93">
        <v>900000</v>
      </c>
      <c r="Q23" s="93">
        <v>900000</v>
      </c>
      <c r="R23" s="93">
        <v>900000</v>
      </c>
      <c r="S23" s="93">
        <v>900000</v>
      </c>
      <c r="T23" s="93">
        <v>900000</v>
      </c>
      <c r="U23" s="93">
        <v>900000</v>
      </c>
      <c r="V23" s="93">
        <v>900000</v>
      </c>
      <c r="W23" s="93">
        <v>900000</v>
      </c>
      <c r="X23" s="93">
        <v>900000</v>
      </c>
      <c r="Y23" s="93">
        <v>900000</v>
      </c>
      <c r="Z23" s="93">
        <v>900000</v>
      </c>
      <c r="AA23" s="93">
        <v>900000</v>
      </c>
      <c r="AB23" s="93">
        <v>900000</v>
      </c>
      <c r="AC23" s="93">
        <v>900000</v>
      </c>
      <c r="AD23" s="93">
        <v>900000</v>
      </c>
      <c r="AE23" s="93">
        <v>900000</v>
      </c>
      <c r="AF23" s="93">
        <v>900000</v>
      </c>
      <c r="AG23" s="93">
        <v>900000</v>
      </c>
      <c r="AH23" s="93">
        <v>900000</v>
      </c>
      <c r="AI23" s="93">
        <v>900000</v>
      </c>
      <c r="AJ23" s="93">
        <v>900000</v>
      </c>
      <c r="AK23" s="93">
        <v>900000</v>
      </c>
      <c r="AL23" s="93">
        <v>900000</v>
      </c>
    </row>
    <row r="24" spans="1:38" x14ac:dyDescent="0.35">
      <c r="A24" s="29" t="s">
        <v>244</v>
      </c>
      <c r="B24" s="41" t="s">
        <v>272</v>
      </c>
      <c r="C24" s="93">
        <v>10000</v>
      </c>
      <c r="D24" s="93">
        <v>10000</v>
      </c>
      <c r="E24" s="93">
        <v>10000</v>
      </c>
      <c r="F24" s="93">
        <v>10000</v>
      </c>
      <c r="G24" s="93">
        <v>10000</v>
      </c>
      <c r="H24" s="93">
        <v>10000</v>
      </c>
      <c r="I24" s="93">
        <v>10000</v>
      </c>
      <c r="J24" s="93">
        <v>10000</v>
      </c>
      <c r="K24" s="93">
        <v>10000</v>
      </c>
      <c r="L24" s="93">
        <v>10000</v>
      </c>
      <c r="M24" s="93">
        <v>10000</v>
      </c>
      <c r="N24" s="93">
        <v>10000</v>
      </c>
      <c r="O24" s="93">
        <v>2000000</v>
      </c>
      <c r="P24" s="93">
        <v>2000000</v>
      </c>
      <c r="Q24" s="93">
        <v>2000000</v>
      </c>
      <c r="R24" s="93">
        <v>2000000</v>
      </c>
      <c r="S24" s="93">
        <v>2000000</v>
      </c>
      <c r="T24" s="93">
        <v>2000000</v>
      </c>
      <c r="U24" s="93">
        <v>2000000</v>
      </c>
      <c r="V24" s="93">
        <v>2000000</v>
      </c>
      <c r="W24" s="93">
        <v>2000000</v>
      </c>
      <c r="X24" s="93">
        <v>2000000</v>
      </c>
      <c r="Y24" s="93">
        <v>2000000</v>
      </c>
      <c r="Z24" s="93">
        <v>2000000</v>
      </c>
      <c r="AA24" s="93">
        <v>2000000</v>
      </c>
      <c r="AB24" s="93">
        <v>2000000</v>
      </c>
      <c r="AC24" s="93">
        <v>2000000</v>
      </c>
      <c r="AD24" s="93">
        <v>2000000</v>
      </c>
      <c r="AE24" s="93">
        <v>2000000</v>
      </c>
      <c r="AF24" s="93">
        <v>2000000</v>
      </c>
      <c r="AG24" s="93">
        <v>2000000</v>
      </c>
      <c r="AH24" s="93">
        <v>2000000</v>
      </c>
      <c r="AI24" s="93">
        <v>2000000</v>
      </c>
      <c r="AJ24" s="93">
        <v>2000000</v>
      </c>
      <c r="AK24" s="93">
        <v>2000000</v>
      </c>
      <c r="AL24" s="93">
        <v>2000000</v>
      </c>
    </row>
    <row r="27" spans="1:38" ht="28.5" x14ac:dyDescent="0.35">
      <c r="I27" s="87" t="s">
        <v>373</v>
      </c>
    </row>
  </sheetData>
  <sheetProtection algorithmName="SHA-512" hashValue="dBJBT4qZDK4UnKumuEIG2W/98MwgGy13vKmI2s0Ld2Jz5kCrlp48Qr+r5QOVULViTEHSEQxBsDuuXVCGHSqD+Q==" saltValue="OOkKZ6j4niJXty063VmMzQ==" spinCount="100000" sheet="1" objects="1" scenarios="1"/>
  <mergeCells count="1">
    <mergeCell ref="A1:AL1"/>
  </mergeCells>
  <hyperlinks>
    <hyperlink ref="I27" r:id="rId1" display="Bezoek mijn website www.detalentengids.nl voor nog meer interessante informatie, downloas en inspiratie." xr:uid="{BD4A70FC-9632-405B-B0FB-6A46D40AEB3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74D95-25DB-4FA8-B2C1-F2ED6B3C2D7E}">
  <dimension ref="A1:B68"/>
  <sheetViews>
    <sheetView showGridLines="0" workbookViewId="0">
      <selection activeCell="B76" sqref="B76"/>
    </sheetView>
  </sheetViews>
  <sheetFormatPr defaultRowHeight="15.5" x14ac:dyDescent="0.35"/>
  <cols>
    <col min="1" max="1" width="41.33203125" style="10" customWidth="1"/>
    <col min="2" max="2" width="100.08203125" style="10" customWidth="1"/>
    <col min="3" max="16384" width="8.6640625" style="10"/>
  </cols>
  <sheetData>
    <row r="1" spans="1:2" x14ac:dyDescent="0.35">
      <c r="A1" s="44" t="s">
        <v>123</v>
      </c>
      <c r="B1" s="44" t="s">
        <v>124</v>
      </c>
    </row>
    <row r="2" spans="1:2" x14ac:dyDescent="0.35">
      <c r="A2" s="49" t="s">
        <v>205</v>
      </c>
      <c r="B2" s="50" t="s">
        <v>157</v>
      </c>
    </row>
    <row r="3" spans="1:2" x14ac:dyDescent="0.35">
      <c r="A3" s="49" t="s">
        <v>205</v>
      </c>
      <c r="B3" s="50" t="s">
        <v>190</v>
      </c>
    </row>
    <row r="4" spans="1:2" x14ac:dyDescent="0.35">
      <c r="A4" s="49" t="s">
        <v>205</v>
      </c>
      <c r="B4" s="50" t="s">
        <v>191</v>
      </c>
    </row>
    <row r="5" spans="1:2" x14ac:dyDescent="0.35">
      <c r="A5" s="49" t="s">
        <v>207</v>
      </c>
      <c r="B5" s="50" t="s">
        <v>196</v>
      </c>
    </row>
    <row r="6" spans="1:2" x14ac:dyDescent="0.35">
      <c r="A6" s="49" t="s">
        <v>177</v>
      </c>
      <c r="B6" s="50" t="s">
        <v>157</v>
      </c>
    </row>
    <row r="7" spans="1:2" x14ac:dyDescent="0.35">
      <c r="A7" s="49" t="s">
        <v>177</v>
      </c>
      <c r="B7" s="50" t="s">
        <v>158</v>
      </c>
    </row>
    <row r="8" spans="1:2" x14ac:dyDescent="0.35">
      <c r="A8" s="49" t="s">
        <v>177</v>
      </c>
      <c r="B8" s="50" t="s">
        <v>159</v>
      </c>
    </row>
    <row r="9" spans="1:2" x14ac:dyDescent="0.35">
      <c r="A9" s="49" t="s">
        <v>177</v>
      </c>
      <c r="B9" s="50" t="s">
        <v>160</v>
      </c>
    </row>
    <row r="10" spans="1:2" x14ac:dyDescent="0.35">
      <c r="A10" s="49" t="s">
        <v>177</v>
      </c>
      <c r="B10" s="50" t="s">
        <v>161</v>
      </c>
    </row>
    <row r="11" spans="1:2" ht="31" x14ac:dyDescent="0.35">
      <c r="A11" s="49" t="s">
        <v>9</v>
      </c>
      <c r="B11" s="50" t="s">
        <v>185</v>
      </c>
    </row>
    <row r="12" spans="1:2" x14ac:dyDescent="0.35">
      <c r="A12" s="49" t="s">
        <v>179</v>
      </c>
      <c r="B12" s="50" t="s">
        <v>169</v>
      </c>
    </row>
    <row r="13" spans="1:2" ht="14.5" customHeight="1" x14ac:dyDescent="0.35">
      <c r="A13" s="49" t="s">
        <v>179</v>
      </c>
      <c r="B13" s="50" t="s">
        <v>170</v>
      </c>
    </row>
    <row r="14" spans="1:2" x14ac:dyDescent="0.35">
      <c r="A14" s="49" t="s">
        <v>179</v>
      </c>
      <c r="B14" s="50" t="s">
        <v>171</v>
      </c>
    </row>
    <row r="15" spans="1:2" x14ac:dyDescent="0.35">
      <c r="A15" s="49" t="s">
        <v>10</v>
      </c>
      <c r="B15" s="50" t="s">
        <v>184</v>
      </c>
    </row>
    <row r="16" spans="1:2" ht="31" x14ac:dyDescent="0.35">
      <c r="A16" s="49" t="s">
        <v>12</v>
      </c>
      <c r="B16" s="50" t="s">
        <v>126</v>
      </c>
    </row>
    <row r="17" spans="1:2" ht="31" x14ac:dyDescent="0.35">
      <c r="A17" s="49" t="s">
        <v>20</v>
      </c>
      <c r="B17" s="50" t="s">
        <v>128</v>
      </c>
    </row>
    <row r="18" spans="1:2" x14ac:dyDescent="0.35">
      <c r="A18" s="49" t="s">
        <v>91</v>
      </c>
      <c r="B18" s="50" t="s">
        <v>130</v>
      </c>
    </row>
    <row r="19" spans="1:2" x14ac:dyDescent="0.35">
      <c r="A19" s="49" t="s">
        <v>136</v>
      </c>
      <c r="B19" s="50" t="s">
        <v>131</v>
      </c>
    </row>
    <row r="20" spans="1:2" ht="31" x14ac:dyDescent="0.35">
      <c r="A20" s="49" t="s">
        <v>77</v>
      </c>
      <c r="B20" s="50" t="s">
        <v>142</v>
      </c>
    </row>
    <row r="21" spans="1:2" ht="31" x14ac:dyDescent="0.35">
      <c r="A21" s="49" t="s">
        <v>149</v>
      </c>
      <c r="B21" s="50" t="s">
        <v>143</v>
      </c>
    </row>
    <row r="22" spans="1:2" x14ac:dyDescent="0.35">
      <c r="A22" s="49" t="s">
        <v>82</v>
      </c>
      <c r="B22" s="50" t="s">
        <v>166</v>
      </c>
    </row>
    <row r="23" spans="1:2" x14ac:dyDescent="0.35">
      <c r="A23" s="49" t="s">
        <v>82</v>
      </c>
      <c r="B23" s="50" t="s">
        <v>192</v>
      </c>
    </row>
    <row r="24" spans="1:2" x14ac:dyDescent="0.35">
      <c r="A24" s="49" t="s">
        <v>181</v>
      </c>
      <c r="B24" s="50" t="s">
        <v>175</v>
      </c>
    </row>
    <row r="25" spans="1:2" x14ac:dyDescent="0.35">
      <c r="A25" s="49" t="s">
        <v>181</v>
      </c>
      <c r="B25" s="50" t="s">
        <v>176</v>
      </c>
    </row>
    <row r="26" spans="1:2" x14ac:dyDescent="0.35">
      <c r="A26" s="49" t="s">
        <v>181</v>
      </c>
      <c r="B26" s="50" t="s">
        <v>176</v>
      </c>
    </row>
    <row r="27" spans="1:2" x14ac:dyDescent="0.35">
      <c r="A27" s="49" t="s">
        <v>75</v>
      </c>
      <c r="B27" s="50" t="s">
        <v>141</v>
      </c>
    </row>
    <row r="28" spans="1:2" x14ac:dyDescent="0.35">
      <c r="A28" s="49" t="s">
        <v>203</v>
      </c>
      <c r="B28" s="50" t="s">
        <v>211</v>
      </c>
    </row>
    <row r="29" spans="1:2" ht="31" x14ac:dyDescent="0.35">
      <c r="A29" s="49" t="s">
        <v>78</v>
      </c>
      <c r="B29" s="50" t="s">
        <v>144</v>
      </c>
    </row>
    <row r="30" spans="1:2" ht="16.5" customHeight="1" x14ac:dyDescent="0.35">
      <c r="A30" s="49" t="s">
        <v>210</v>
      </c>
      <c r="B30" s="50" t="s">
        <v>200</v>
      </c>
    </row>
    <row r="31" spans="1:2" ht="31" x14ac:dyDescent="0.35">
      <c r="A31" s="49" t="s">
        <v>212</v>
      </c>
      <c r="B31" s="50" t="s">
        <v>135</v>
      </c>
    </row>
    <row r="32" spans="1:2" ht="31" x14ac:dyDescent="0.35">
      <c r="A32" s="49" t="s">
        <v>187</v>
      </c>
      <c r="B32" s="50" t="s">
        <v>183</v>
      </c>
    </row>
    <row r="33" spans="1:2" ht="31" x14ac:dyDescent="0.35">
      <c r="A33" s="49" t="s">
        <v>152</v>
      </c>
      <c r="B33" s="50" t="s">
        <v>148</v>
      </c>
    </row>
    <row r="34" spans="1:2" ht="46.5" x14ac:dyDescent="0.35">
      <c r="A34" s="49" t="s">
        <v>139</v>
      </c>
      <c r="B34" s="51" t="s">
        <v>140</v>
      </c>
    </row>
    <row r="35" spans="1:2" x14ac:dyDescent="0.35">
      <c r="A35" s="49" t="s">
        <v>108</v>
      </c>
      <c r="B35" s="50" t="s">
        <v>201</v>
      </c>
    </row>
    <row r="36" spans="1:2" x14ac:dyDescent="0.35">
      <c r="A36" s="49" t="s">
        <v>108</v>
      </c>
      <c r="B36" s="50" t="s">
        <v>202</v>
      </c>
    </row>
    <row r="37" spans="1:2" ht="31" x14ac:dyDescent="0.35">
      <c r="A37" s="49" t="s">
        <v>22</v>
      </c>
      <c r="B37" s="50" t="s">
        <v>134</v>
      </c>
    </row>
    <row r="38" spans="1:2" x14ac:dyDescent="0.35">
      <c r="A38" s="49" t="s">
        <v>138</v>
      </c>
      <c r="B38" s="50" t="s">
        <v>139</v>
      </c>
    </row>
    <row r="39" spans="1:2" x14ac:dyDescent="0.35">
      <c r="A39" s="49" t="s">
        <v>101</v>
      </c>
      <c r="B39" s="50" t="s">
        <v>188</v>
      </c>
    </row>
    <row r="40" spans="1:2" x14ac:dyDescent="0.35">
      <c r="A40" s="49" t="s">
        <v>204</v>
      </c>
      <c r="B40" s="50" t="s">
        <v>189</v>
      </c>
    </row>
    <row r="41" spans="1:2" x14ac:dyDescent="0.35">
      <c r="A41" s="49" t="s">
        <v>11</v>
      </c>
      <c r="B41" s="50" t="s">
        <v>186</v>
      </c>
    </row>
    <row r="42" spans="1:2" ht="31" x14ac:dyDescent="0.35">
      <c r="A42" s="49" t="s">
        <v>13</v>
      </c>
      <c r="B42" s="50" t="s">
        <v>127</v>
      </c>
    </row>
    <row r="43" spans="1:2" ht="31" x14ac:dyDescent="0.35">
      <c r="A43" s="49" t="s">
        <v>8</v>
      </c>
      <c r="B43" s="50" t="s">
        <v>182</v>
      </c>
    </row>
    <row r="44" spans="1:2" x14ac:dyDescent="0.35">
      <c r="A44" s="49" t="s">
        <v>14</v>
      </c>
      <c r="B44" s="50" t="s">
        <v>125</v>
      </c>
    </row>
    <row r="45" spans="1:2" x14ac:dyDescent="0.35">
      <c r="A45" s="49" t="s">
        <v>178</v>
      </c>
      <c r="B45" s="50" t="s">
        <v>213</v>
      </c>
    </row>
    <row r="46" spans="1:2" x14ac:dyDescent="0.35">
      <c r="A46" s="49" t="s">
        <v>209</v>
      </c>
      <c r="B46" s="50" t="s">
        <v>198</v>
      </c>
    </row>
    <row r="47" spans="1:2" x14ac:dyDescent="0.35">
      <c r="A47" s="49" t="s">
        <v>208</v>
      </c>
      <c r="B47" s="50" t="s">
        <v>197</v>
      </c>
    </row>
    <row r="48" spans="1:2" ht="31" x14ac:dyDescent="0.35">
      <c r="A48" s="49" t="s">
        <v>21</v>
      </c>
      <c r="B48" s="50" t="s">
        <v>129</v>
      </c>
    </row>
    <row r="49" spans="1:2" x14ac:dyDescent="0.35">
      <c r="A49" s="49" t="s">
        <v>162</v>
      </c>
      <c r="B49" s="50" t="s">
        <v>163</v>
      </c>
    </row>
    <row r="50" spans="1:2" x14ac:dyDescent="0.35">
      <c r="A50" s="49" t="s">
        <v>162</v>
      </c>
      <c r="B50" s="50" t="s">
        <v>164</v>
      </c>
    </row>
    <row r="51" spans="1:2" x14ac:dyDescent="0.35">
      <c r="A51" s="49" t="s">
        <v>162</v>
      </c>
      <c r="B51" s="50" t="s">
        <v>165</v>
      </c>
    </row>
    <row r="52" spans="1:2" x14ac:dyDescent="0.35">
      <c r="A52" s="49" t="s">
        <v>106</v>
      </c>
      <c r="B52" s="50" t="s">
        <v>199</v>
      </c>
    </row>
    <row r="53" spans="1:2" ht="31" x14ac:dyDescent="0.35">
      <c r="A53" s="49" t="s">
        <v>137</v>
      </c>
      <c r="B53" s="50" t="s">
        <v>133</v>
      </c>
    </row>
    <row r="54" spans="1:2" x14ac:dyDescent="0.35">
      <c r="A54" s="49" t="s">
        <v>18</v>
      </c>
      <c r="B54" s="50" t="s">
        <v>132</v>
      </c>
    </row>
    <row r="55" spans="1:2" x14ac:dyDescent="0.35">
      <c r="A55" s="49" t="s">
        <v>104</v>
      </c>
      <c r="B55" s="50" t="s">
        <v>173</v>
      </c>
    </row>
    <row r="56" spans="1:2" x14ac:dyDescent="0.35">
      <c r="A56" s="49" t="s">
        <v>180</v>
      </c>
      <c r="B56" s="50" t="s">
        <v>172</v>
      </c>
    </row>
    <row r="57" spans="1:2" x14ac:dyDescent="0.35">
      <c r="A57" s="49" t="s">
        <v>206</v>
      </c>
      <c r="B57" s="50" t="s">
        <v>193</v>
      </c>
    </row>
    <row r="58" spans="1:2" x14ac:dyDescent="0.35">
      <c r="A58" s="49" t="s">
        <v>206</v>
      </c>
      <c r="B58" s="50" t="s">
        <v>194</v>
      </c>
    </row>
    <row r="59" spans="1:2" x14ac:dyDescent="0.35">
      <c r="A59" s="49" t="s">
        <v>206</v>
      </c>
      <c r="B59" s="50" t="s">
        <v>195</v>
      </c>
    </row>
    <row r="60" spans="1:2" ht="31" x14ac:dyDescent="0.35">
      <c r="A60" s="49" t="s">
        <v>150</v>
      </c>
      <c r="B60" s="50" t="s">
        <v>145</v>
      </c>
    </row>
    <row r="61" spans="1:2" x14ac:dyDescent="0.35">
      <c r="A61" s="49" t="s">
        <v>83</v>
      </c>
      <c r="B61" s="50" t="s">
        <v>167</v>
      </c>
    </row>
    <row r="62" spans="1:2" x14ac:dyDescent="0.35">
      <c r="A62" s="49" t="s">
        <v>83</v>
      </c>
      <c r="B62" s="50" t="s">
        <v>168</v>
      </c>
    </row>
    <row r="63" spans="1:2" ht="31" x14ac:dyDescent="0.35">
      <c r="A63" s="49" t="s">
        <v>79</v>
      </c>
      <c r="B63" s="50" t="s">
        <v>147</v>
      </c>
    </row>
    <row r="64" spans="1:2" x14ac:dyDescent="0.35">
      <c r="A64" s="49" t="s">
        <v>87</v>
      </c>
      <c r="B64" s="50" t="s">
        <v>174</v>
      </c>
    </row>
    <row r="65" spans="1:2" ht="31" x14ac:dyDescent="0.35">
      <c r="A65" s="49" t="s">
        <v>151</v>
      </c>
      <c r="B65" s="50" t="s">
        <v>146</v>
      </c>
    </row>
    <row r="68" spans="1:2" ht="28.5" x14ac:dyDescent="0.35">
      <c r="B68" s="87" t="s">
        <v>373</v>
      </c>
    </row>
  </sheetData>
  <sheetProtection algorithmName="SHA-512" hashValue="KV9DylAQ0Pt9zaUuLstWynLBf0dDo+OKKM2t16qewK8u9T+psBYmlpA3HmzS5y6UPD4W0Gk6lMm6QGnIvRxhEA==" saltValue="brZ9s9UYjSFEBsBpHrmojA==" spinCount="100000" sheet="1" objects="1" scenarios="1"/>
  <autoFilter ref="A1:B1" xr:uid="{F9874D95-25DB-4FA8-B2C1-F2ED6B3C2D7E}">
    <sortState xmlns:xlrd2="http://schemas.microsoft.com/office/spreadsheetml/2017/richdata2" ref="A2:B74">
      <sortCondition ref="A1"/>
    </sortState>
  </autoFilter>
  <hyperlinks>
    <hyperlink ref="B68" r:id="rId1" display="Bezoek mijn website www.detalentengids.nl voor nog meer interessante informatie, downloas en inspiratie." xr:uid="{E93C33D4-45F2-4E94-9FE9-AAB42693689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26773-48A9-4481-84B2-93810601AB4B}">
  <dimension ref="B1:B32"/>
  <sheetViews>
    <sheetView showGridLines="0" workbookViewId="0">
      <selection activeCell="B21" sqref="B21"/>
    </sheetView>
  </sheetViews>
  <sheetFormatPr defaultRowHeight="15.5" x14ac:dyDescent="0.35"/>
  <cols>
    <col min="1" max="1" width="5.5" customWidth="1"/>
    <col min="2" max="2" width="205.6640625" customWidth="1"/>
  </cols>
  <sheetData>
    <row r="1" spans="2:2" ht="26" x14ac:dyDescent="0.35">
      <c r="B1" s="89" t="s">
        <v>369</v>
      </c>
    </row>
    <row r="2" spans="2:2" ht="16" thickBot="1" x14ac:dyDescent="0.4"/>
    <row r="3" spans="2:2" ht="22" customHeight="1" x14ac:dyDescent="0.35">
      <c r="B3" s="90" t="s">
        <v>372</v>
      </c>
    </row>
    <row r="4" spans="2:2" x14ac:dyDescent="0.35">
      <c r="B4" s="91" t="s">
        <v>365</v>
      </c>
    </row>
    <row r="5" spans="2:2" x14ac:dyDescent="0.35">
      <c r="B5" s="91"/>
    </row>
    <row r="6" spans="2:2" x14ac:dyDescent="0.35">
      <c r="B6" s="91" t="s">
        <v>359</v>
      </c>
    </row>
    <row r="7" spans="2:2" x14ac:dyDescent="0.35">
      <c r="B7" s="91" t="s">
        <v>370</v>
      </c>
    </row>
    <row r="8" spans="2:2" x14ac:dyDescent="0.35">
      <c r="B8" s="91"/>
    </row>
    <row r="9" spans="2:2" x14ac:dyDescent="0.35">
      <c r="B9" s="91" t="s">
        <v>360</v>
      </c>
    </row>
    <row r="10" spans="2:2" x14ac:dyDescent="0.35">
      <c r="B10" s="91" t="s">
        <v>366</v>
      </c>
    </row>
    <row r="11" spans="2:2" x14ac:dyDescent="0.35">
      <c r="B11" s="91"/>
    </row>
    <row r="12" spans="2:2" x14ac:dyDescent="0.35">
      <c r="B12" s="91" t="s">
        <v>361</v>
      </c>
    </row>
    <row r="13" spans="2:2" x14ac:dyDescent="0.35">
      <c r="B13" s="91" t="s">
        <v>367</v>
      </c>
    </row>
    <row r="14" spans="2:2" x14ac:dyDescent="0.35">
      <c r="B14" s="91"/>
    </row>
    <row r="15" spans="2:2" x14ac:dyDescent="0.35">
      <c r="B15" s="91" t="s">
        <v>362</v>
      </c>
    </row>
    <row r="16" spans="2:2" x14ac:dyDescent="0.35">
      <c r="B16" s="91" t="s">
        <v>368</v>
      </c>
    </row>
    <row r="17" spans="2:2" x14ac:dyDescent="0.35">
      <c r="B17" s="91"/>
    </row>
    <row r="18" spans="2:2" x14ac:dyDescent="0.35">
      <c r="B18" s="91" t="s">
        <v>363</v>
      </c>
    </row>
    <row r="19" spans="2:2" x14ac:dyDescent="0.35">
      <c r="B19" s="91" t="s">
        <v>354</v>
      </c>
    </row>
    <row r="20" spans="2:2" x14ac:dyDescent="0.35">
      <c r="B20" s="91"/>
    </row>
    <row r="21" spans="2:2" x14ac:dyDescent="0.35">
      <c r="B21" s="91" t="s">
        <v>364</v>
      </c>
    </row>
    <row r="22" spans="2:2" x14ac:dyDescent="0.35">
      <c r="B22" s="91" t="s">
        <v>355</v>
      </c>
    </row>
    <row r="23" spans="2:2" x14ac:dyDescent="0.35">
      <c r="B23" s="91" t="s">
        <v>356</v>
      </c>
    </row>
    <row r="24" spans="2:2" x14ac:dyDescent="0.35">
      <c r="B24" s="91" t="s">
        <v>357</v>
      </c>
    </row>
    <row r="25" spans="2:2" x14ac:dyDescent="0.35">
      <c r="B25" s="91"/>
    </row>
    <row r="26" spans="2:2" x14ac:dyDescent="0.35">
      <c r="B26" s="91" t="s">
        <v>358</v>
      </c>
    </row>
    <row r="27" spans="2:2" x14ac:dyDescent="0.35">
      <c r="B27" s="91"/>
    </row>
    <row r="28" spans="2:2" ht="16" thickBot="1" x14ac:dyDescent="0.4">
      <c r="B28" s="92" t="s">
        <v>371</v>
      </c>
    </row>
    <row r="32" spans="2:2" ht="28.5" x14ac:dyDescent="0.35">
      <c r="B32" s="87" t="s">
        <v>373</v>
      </c>
    </row>
  </sheetData>
  <sheetProtection algorithmName="SHA-512" hashValue="q1sYnQJOzCo7k9GkcEB8onK00LL4uSCATBFZbUfh/a6kLPJ/irs8hJS/tx0PS2Q93cuV0HkPIoGknfpOSG+Tkw==" saltValue="D6taiZR/9SQQoE/t4v+owg==" spinCount="100000" sheet="1" objects="1" scenarios="1"/>
  <hyperlinks>
    <hyperlink ref="B32" r:id="rId1" display="Bezoek mijn website www.detalentengids.nl voor nog meer interessante informatie, downloas en inspiratie." xr:uid="{509B5CA8-EFF9-46F0-86AC-708709A90F9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sheetPr>
  <dimension ref="A1:G22"/>
  <sheetViews>
    <sheetView showGridLines="0" tabSelected="1" zoomScale="85" zoomScaleNormal="85" zoomScalePageLayoutView="85" workbookViewId="0">
      <pane ySplit="2" topLeftCell="A3" activePane="bottomLeft" state="frozen"/>
      <selection activeCell="C13" sqref="C13"/>
      <selection pane="bottomLeft" activeCell="D9" sqref="D9"/>
    </sheetView>
  </sheetViews>
  <sheetFormatPr defaultColWidth="11" defaultRowHeight="17.5" x14ac:dyDescent="0.35"/>
  <cols>
    <col min="1" max="1" width="7.83203125" style="1" customWidth="1"/>
    <col min="2" max="2" width="35" style="1" customWidth="1"/>
    <col min="3" max="3" width="29.6640625" style="1" customWidth="1"/>
    <col min="4" max="4" width="61.6640625" style="1" customWidth="1"/>
    <col min="5" max="5" width="64.6640625" style="1" customWidth="1"/>
    <col min="6" max="6" width="64.6640625" style="2" customWidth="1"/>
    <col min="7" max="7" width="52.25" style="1" customWidth="1"/>
    <col min="8" max="16384" width="11" style="1"/>
  </cols>
  <sheetData>
    <row r="1" spans="1:7" ht="36.5" customHeight="1" x14ac:dyDescent="0.35">
      <c r="A1" s="61" t="s">
        <v>50</v>
      </c>
      <c r="B1" s="61"/>
      <c r="C1" s="61"/>
      <c r="D1" s="61"/>
      <c r="E1" s="61"/>
      <c r="F1" s="61"/>
      <c r="G1" s="61"/>
    </row>
    <row r="2" spans="1:7" ht="30" x14ac:dyDescent="0.35">
      <c r="A2" s="5" t="s">
        <v>3</v>
      </c>
      <c r="B2" s="6" t="s">
        <v>6</v>
      </c>
      <c r="C2" s="6" t="s">
        <v>1</v>
      </c>
      <c r="D2" s="6" t="s">
        <v>25</v>
      </c>
      <c r="E2" s="6" t="s">
        <v>48</v>
      </c>
      <c r="F2" s="6" t="s">
        <v>49</v>
      </c>
      <c r="G2" s="6" t="s">
        <v>220</v>
      </c>
    </row>
    <row r="3" spans="1:7" s="3" customFormat="1" ht="55.5" customHeight="1" x14ac:dyDescent="0.35">
      <c r="A3" s="40">
        <v>1</v>
      </c>
      <c r="B3" s="4" t="s">
        <v>38</v>
      </c>
      <c r="C3" s="4" t="s">
        <v>114</v>
      </c>
      <c r="D3" s="8" t="s">
        <v>28</v>
      </c>
      <c r="E3" s="4" t="s">
        <v>51</v>
      </c>
      <c r="F3" s="4" t="s">
        <v>62</v>
      </c>
      <c r="G3" s="4" t="s">
        <v>221</v>
      </c>
    </row>
    <row r="4" spans="1:7" s="3" customFormat="1" ht="55.5" customHeight="1" x14ac:dyDescent="0.35">
      <c r="A4" s="40">
        <v>2</v>
      </c>
      <c r="B4" s="4" t="s">
        <v>39</v>
      </c>
      <c r="C4" s="4" t="s">
        <v>115</v>
      </c>
      <c r="D4" s="8" t="s">
        <v>26</v>
      </c>
      <c r="E4" s="4" t="s">
        <v>52</v>
      </c>
      <c r="F4" s="4" t="s">
        <v>63</v>
      </c>
      <c r="G4" s="4" t="s">
        <v>222</v>
      </c>
    </row>
    <row r="5" spans="1:7" s="3" customFormat="1" ht="55.5" customHeight="1" x14ac:dyDescent="0.35">
      <c r="A5" s="40">
        <v>3</v>
      </c>
      <c r="B5" s="4" t="s">
        <v>40</v>
      </c>
      <c r="C5" s="4" t="s">
        <v>275</v>
      </c>
      <c r="D5" s="8" t="s">
        <v>27</v>
      </c>
      <c r="E5" s="4" t="s">
        <v>53</v>
      </c>
      <c r="F5" s="4" t="s">
        <v>64</v>
      </c>
      <c r="G5" s="4" t="s">
        <v>223</v>
      </c>
    </row>
    <row r="6" spans="1:7" s="3" customFormat="1" ht="55.5" customHeight="1" x14ac:dyDescent="0.35">
      <c r="A6" s="40">
        <v>4</v>
      </c>
      <c r="B6" s="4" t="s">
        <v>41</v>
      </c>
      <c r="C6" s="4" t="s">
        <v>276</v>
      </c>
      <c r="D6" s="8" t="s">
        <v>29</v>
      </c>
      <c r="E6" s="4" t="s">
        <v>54</v>
      </c>
      <c r="F6" s="4" t="s">
        <v>65</v>
      </c>
      <c r="G6" s="4" t="s">
        <v>224</v>
      </c>
    </row>
    <row r="7" spans="1:7" s="3" customFormat="1" ht="55.5" customHeight="1" x14ac:dyDescent="0.35">
      <c r="A7" s="40">
        <v>5</v>
      </c>
      <c r="B7" s="4" t="s">
        <v>41</v>
      </c>
      <c r="C7" s="4" t="s">
        <v>277</v>
      </c>
      <c r="D7" s="8" t="s">
        <v>30</v>
      </c>
      <c r="E7" s="4" t="s">
        <v>55</v>
      </c>
      <c r="F7" s="4" t="s">
        <v>66</v>
      </c>
      <c r="G7" s="4" t="s">
        <v>225</v>
      </c>
    </row>
    <row r="8" spans="1:7" s="3" customFormat="1" ht="55.5" customHeight="1" x14ac:dyDescent="0.35">
      <c r="A8" s="40">
        <v>6</v>
      </c>
      <c r="B8" s="4" t="s">
        <v>42</v>
      </c>
      <c r="C8" s="4" t="s">
        <v>119</v>
      </c>
      <c r="D8" s="8" t="s">
        <v>31</v>
      </c>
      <c r="E8" s="4" t="s">
        <v>56</v>
      </c>
      <c r="F8" s="4" t="s">
        <v>67</v>
      </c>
      <c r="G8" s="4" t="s">
        <v>226</v>
      </c>
    </row>
    <row r="9" spans="1:7" s="3" customFormat="1" ht="55.5" customHeight="1" x14ac:dyDescent="0.35">
      <c r="A9" s="40">
        <v>7</v>
      </c>
      <c r="B9" s="4" t="s">
        <v>43</v>
      </c>
      <c r="C9" s="4" t="s">
        <v>120</v>
      </c>
      <c r="D9" s="8" t="s">
        <v>32</v>
      </c>
      <c r="E9" s="4" t="s">
        <v>57</v>
      </c>
      <c r="F9" s="4" t="s">
        <v>68</v>
      </c>
      <c r="G9" s="4" t="s">
        <v>227</v>
      </c>
    </row>
    <row r="10" spans="1:7" s="3" customFormat="1" ht="55.5" customHeight="1" x14ac:dyDescent="0.35">
      <c r="A10" s="40">
        <v>8</v>
      </c>
      <c r="B10" s="4" t="s">
        <v>44</v>
      </c>
      <c r="C10" s="4" t="s">
        <v>121</v>
      </c>
      <c r="D10" s="8" t="s">
        <v>278</v>
      </c>
      <c r="E10" s="4" t="s">
        <v>58</v>
      </c>
      <c r="F10" s="4" t="s">
        <v>69</v>
      </c>
      <c r="G10" s="4" t="s">
        <v>228</v>
      </c>
    </row>
    <row r="11" spans="1:7" s="3" customFormat="1" ht="55.5" customHeight="1" x14ac:dyDescent="0.35">
      <c r="A11" s="40">
        <v>9</v>
      </c>
      <c r="B11" s="4" t="s">
        <v>45</v>
      </c>
      <c r="C11" s="4" t="s">
        <v>279</v>
      </c>
      <c r="D11" s="8" t="s">
        <v>33</v>
      </c>
      <c r="E11" s="4" t="s">
        <v>59</v>
      </c>
      <c r="F11" s="4" t="s">
        <v>70</v>
      </c>
      <c r="G11" s="4" t="s">
        <v>229</v>
      </c>
    </row>
    <row r="12" spans="1:7" s="3" customFormat="1" ht="55.5" customHeight="1" x14ac:dyDescent="0.35">
      <c r="A12" s="40">
        <v>10</v>
      </c>
      <c r="B12" s="4" t="s">
        <v>46</v>
      </c>
      <c r="C12" s="4" t="s">
        <v>109</v>
      </c>
      <c r="D12" s="8" t="s">
        <v>34</v>
      </c>
      <c r="E12" s="4" t="s">
        <v>60</v>
      </c>
      <c r="F12" s="4" t="s">
        <v>71</v>
      </c>
      <c r="G12" s="4" t="s">
        <v>230</v>
      </c>
    </row>
    <row r="13" spans="1:7" s="3" customFormat="1" ht="148.5" x14ac:dyDescent="0.35">
      <c r="A13" s="40">
        <v>11</v>
      </c>
      <c r="B13" s="4" t="s">
        <v>47</v>
      </c>
      <c r="C13" s="4" t="s">
        <v>280</v>
      </c>
      <c r="D13" s="8" t="s">
        <v>35</v>
      </c>
      <c r="E13" s="4" t="s">
        <v>61</v>
      </c>
      <c r="F13" s="4" t="s">
        <v>72</v>
      </c>
      <c r="G13" s="4" t="s">
        <v>231</v>
      </c>
    </row>
    <row r="14" spans="1:7" s="3" customFormat="1" ht="135" x14ac:dyDescent="0.35">
      <c r="A14" s="40">
        <v>12</v>
      </c>
      <c r="B14" s="4" t="s">
        <v>47</v>
      </c>
      <c r="C14" s="4" t="s">
        <v>281</v>
      </c>
      <c r="D14" s="8" t="s">
        <v>36</v>
      </c>
      <c r="E14" s="4" t="s">
        <v>61</v>
      </c>
      <c r="F14" s="4" t="s">
        <v>72</v>
      </c>
      <c r="G14" s="4" t="s">
        <v>232</v>
      </c>
    </row>
    <row r="15" spans="1:7" s="3" customFormat="1" ht="135" x14ac:dyDescent="0.35">
      <c r="A15" s="40">
        <v>13</v>
      </c>
      <c r="B15" s="4" t="s">
        <v>47</v>
      </c>
      <c r="C15" s="4" t="s">
        <v>282</v>
      </c>
      <c r="D15" s="8" t="s">
        <v>37</v>
      </c>
      <c r="E15" s="4" t="s">
        <v>61</v>
      </c>
      <c r="F15" s="4" t="s">
        <v>72</v>
      </c>
      <c r="G15" s="4" t="s">
        <v>233</v>
      </c>
    </row>
    <row r="16" spans="1:7" s="3" customFormat="1" ht="94.5" customHeight="1" x14ac:dyDescent="0.35">
      <c r="A16" s="39">
        <v>14</v>
      </c>
      <c r="B16" s="4" t="s">
        <v>257</v>
      </c>
      <c r="C16" s="4" t="s">
        <v>283</v>
      </c>
      <c r="D16" s="8" t="s">
        <v>256</v>
      </c>
      <c r="E16" s="4" t="s">
        <v>255</v>
      </c>
      <c r="F16" s="4" t="s">
        <v>258</v>
      </c>
      <c r="G16" s="4" t="s">
        <v>259</v>
      </c>
    </row>
    <row r="18" spans="2:7" ht="189" x14ac:dyDescent="0.35">
      <c r="B18" s="9" t="s">
        <v>74</v>
      </c>
      <c r="F18" s="9" t="s">
        <v>73</v>
      </c>
      <c r="G18" s="9" t="s">
        <v>260</v>
      </c>
    </row>
    <row r="22" spans="2:7" ht="18.5" x14ac:dyDescent="0.35">
      <c r="D22" s="83" t="s">
        <v>373</v>
      </c>
    </row>
  </sheetData>
  <sheetProtection algorithmName="SHA-512" hashValue="QepRAf+zPEehaA1QzY/y/xlWALq+7NHNzP1TD14fJaYD0ar1DTTAx7ThSNUUmZ41oMeXPVGgY0CFBWcFUkPuig==" saltValue="ZjeZQmPidfc+/tZtS4rvQQ==" spinCount="100000" sheet="1" objects="1" scenarios="1"/>
  <mergeCells count="1">
    <mergeCell ref="A1:G1"/>
  </mergeCells>
  <hyperlinks>
    <hyperlink ref="D22" r:id="rId1" display="Bezoek mijn website www.detalentengids.nl voor nog meer interessante informatie, downloas en inspiratie." xr:uid="{16E8B562-A74F-4750-877B-CED49F94D016}"/>
  </hyperlinks>
  <pageMargins left="0.75" right="0.75" top="1" bottom="1" header="0.5" footer="0.5"/>
  <pageSetup paperSize="9" orientation="portrait"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P14"/>
  <sheetViews>
    <sheetView showGridLines="0" topLeftCell="B1" zoomScale="50" zoomScaleNormal="50" workbookViewId="0">
      <selection activeCell="E16" sqref="E16"/>
    </sheetView>
  </sheetViews>
  <sheetFormatPr defaultColWidth="8.83203125" defaultRowHeight="23.5" x14ac:dyDescent="0.55000000000000004"/>
  <cols>
    <col min="1" max="1" width="4.75" style="16" customWidth="1"/>
    <col min="2" max="2" width="22.6640625" style="16" customWidth="1"/>
    <col min="3" max="3" width="42.4140625" style="17" customWidth="1"/>
    <col min="4" max="4" width="22.1640625" style="16" customWidth="1"/>
    <col min="5" max="5" width="44.5" style="16" customWidth="1"/>
    <col min="6" max="6" width="5.4140625" style="16" customWidth="1"/>
    <col min="7" max="42" width="15.6640625" style="16" customWidth="1"/>
    <col min="43" max="16384" width="8.83203125" style="16"/>
  </cols>
  <sheetData>
    <row r="1" spans="2:42" ht="60" customHeight="1" x14ac:dyDescent="0.55000000000000004">
      <c r="B1" s="75" t="s">
        <v>344</v>
      </c>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row>
    <row r="2" spans="2:42" ht="20.5" customHeight="1" thickBot="1" x14ac:dyDescent="0.6">
      <c r="G2" s="64"/>
      <c r="H2" s="64"/>
      <c r="I2" s="64"/>
      <c r="J2" s="64"/>
      <c r="K2" s="64"/>
      <c r="L2" s="64"/>
      <c r="M2" s="64"/>
      <c r="N2" s="64"/>
      <c r="O2" s="64"/>
      <c r="P2" s="64"/>
      <c r="Q2" s="64"/>
      <c r="R2" s="64"/>
    </row>
    <row r="3" spans="2:42" ht="24" thickBot="1" x14ac:dyDescent="0.6">
      <c r="B3" s="18" t="s">
        <v>5</v>
      </c>
      <c r="C3" s="19" t="s">
        <v>7</v>
      </c>
      <c r="D3" s="20" t="s">
        <v>2</v>
      </c>
      <c r="E3" s="18" t="s">
        <v>4</v>
      </c>
      <c r="F3" s="21"/>
      <c r="G3" s="57">
        <f>'4. Invoer winstmarges'!C3</f>
        <v>44927</v>
      </c>
      <c r="H3" s="57">
        <f>'4. Invoer winstmarges'!D3</f>
        <v>44958</v>
      </c>
      <c r="I3" s="57">
        <f>'4. Invoer winstmarges'!E3</f>
        <v>44986</v>
      </c>
      <c r="J3" s="57">
        <f>'4. Invoer winstmarges'!F3</f>
        <v>45017</v>
      </c>
      <c r="K3" s="57">
        <f>'4. Invoer winstmarges'!G3</f>
        <v>45047</v>
      </c>
      <c r="L3" s="57">
        <f>'4. Invoer winstmarges'!H3</f>
        <v>45078</v>
      </c>
      <c r="M3" s="57">
        <f>'4. Invoer winstmarges'!I3</f>
        <v>45108</v>
      </c>
      <c r="N3" s="57">
        <f>'4. Invoer winstmarges'!J3</f>
        <v>45139</v>
      </c>
      <c r="O3" s="57">
        <f>'4. Invoer winstmarges'!K3</f>
        <v>45170</v>
      </c>
      <c r="P3" s="57">
        <f>'4. Invoer winstmarges'!L3</f>
        <v>45200</v>
      </c>
      <c r="Q3" s="57">
        <f>'4. Invoer winstmarges'!M3</f>
        <v>45231</v>
      </c>
      <c r="R3" s="57">
        <f>'4. Invoer winstmarges'!N3</f>
        <v>45261</v>
      </c>
      <c r="S3" s="57">
        <f>'4. Invoer winstmarges'!O3</f>
        <v>45292</v>
      </c>
      <c r="T3" s="57">
        <f>'4. Invoer winstmarges'!P3</f>
        <v>45323</v>
      </c>
      <c r="U3" s="57">
        <f>'4. Invoer winstmarges'!Q3</f>
        <v>45352</v>
      </c>
      <c r="V3" s="57">
        <f>'4. Invoer winstmarges'!R3</f>
        <v>45383</v>
      </c>
      <c r="W3" s="57">
        <f>'4. Invoer winstmarges'!S3</f>
        <v>45413</v>
      </c>
      <c r="X3" s="57">
        <f>'4. Invoer winstmarges'!T3</f>
        <v>45444</v>
      </c>
      <c r="Y3" s="57">
        <f>'4. Invoer winstmarges'!U3</f>
        <v>45474</v>
      </c>
      <c r="Z3" s="57">
        <f>'4. Invoer winstmarges'!V3</f>
        <v>45505</v>
      </c>
      <c r="AA3" s="57">
        <f>'4. Invoer winstmarges'!W3</f>
        <v>45536</v>
      </c>
      <c r="AB3" s="57">
        <f>'4. Invoer winstmarges'!X3</f>
        <v>45566</v>
      </c>
      <c r="AC3" s="57">
        <f>'4. Invoer winstmarges'!Y3</f>
        <v>45597</v>
      </c>
      <c r="AD3" s="57">
        <f>'4. Invoer winstmarges'!Z3</f>
        <v>45627</v>
      </c>
      <c r="AE3" s="57">
        <f>'4. Invoer winstmarges'!AA3</f>
        <v>45658</v>
      </c>
      <c r="AF3" s="57">
        <f>'4. Invoer winstmarges'!AB3</f>
        <v>45689</v>
      </c>
      <c r="AG3" s="57">
        <f>'4. Invoer winstmarges'!AC3</f>
        <v>45717</v>
      </c>
      <c r="AH3" s="57">
        <f>'4. Invoer winstmarges'!AD3</f>
        <v>45748</v>
      </c>
      <c r="AI3" s="57">
        <f>'4. Invoer winstmarges'!AE3</f>
        <v>45778</v>
      </c>
      <c r="AJ3" s="57">
        <f>'4. Invoer winstmarges'!AF3</f>
        <v>45809</v>
      </c>
      <c r="AK3" s="57">
        <f>'4. Invoer winstmarges'!AG3</f>
        <v>45839</v>
      </c>
      <c r="AL3" s="57">
        <f>'4. Invoer winstmarges'!AH3</f>
        <v>45870</v>
      </c>
      <c r="AM3" s="57">
        <f>'4. Invoer winstmarges'!AI3</f>
        <v>45901</v>
      </c>
      <c r="AN3" s="57">
        <f>'4. Invoer winstmarges'!AJ3</f>
        <v>45931</v>
      </c>
      <c r="AO3" s="57">
        <f>'4. Invoer winstmarges'!AK3</f>
        <v>45962</v>
      </c>
      <c r="AP3" s="57">
        <f>'4. Invoer winstmarges'!AL3</f>
        <v>45992</v>
      </c>
    </row>
    <row r="4" spans="2:42" ht="89" customHeight="1" thickBot="1" x14ac:dyDescent="0.6">
      <c r="B4" s="62" t="s">
        <v>0</v>
      </c>
      <c r="C4" s="22" t="s">
        <v>114</v>
      </c>
      <c r="D4" s="23" t="s">
        <v>214</v>
      </c>
      <c r="E4" s="24"/>
      <c r="F4" s="26"/>
      <c r="G4" s="25">
        <f>'4. Invoer winstmarges'!C13</f>
        <v>9.0909090909090912E-2</v>
      </c>
      <c r="H4" s="25">
        <f>'4. Invoer winstmarges'!D13</f>
        <v>8.3333333333333329E-2</v>
      </c>
      <c r="I4" s="25">
        <f>'4. Invoer winstmarges'!E13</f>
        <v>9.2307692307692313E-2</v>
      </c>
      <c r="J4" s="25">
        <f>'4. Invoer winstmarges'!F13</f>
        <v>0.12676056338028169</v>
      </c>
      <c r="K4" s="25">
        <f>'4. Invoer winstmarges'!G13</f>
        <v>0</v>
      </c>
      <c r="L4" s="25">
        <f>'4. Invoer winstmarges'!H13</f>
        <v>8.1250000000000003E-2</v>
      </c>
      <c r="M4" s="25">
        <f>'4. Invoer winstmarges'!I13</f>
        <v>5.7803468208092483E-3</v>
      </c>
      <c r="N4" s="25">
        <f>'4. Invoer winstmarges'!J13</f>
        <v>1.7241379310344827E-2</v>
      </c>
      <c r="O4" s="25">
        <f>'4. Invoer winstmarges'!K13</f>
        <v>1.1299435028248588E-2</v>
      </c>
      <c r="P4" s="25">
        <f>'4. Invoer winstmarges'!L13</f>
        <v>0.10614525139664804</v>
      </c>
      <c r="Q4" s="25">
        <f>'4. Invoer winstmarges'!M13</f>
        <v>6.5656565656565663E-2</v>
      </c>
      <c r="R4" s="25">
        <f>'4. Invoer winstmarges'!N13</f>
        <v>9.4786729857819912E-3</v>
      </c>
      <c r="S4" s="25">
        <f>'4. Invoer winstmarges'!O13</f>
        <v>-0.29577464788732394</v>
      </c>
      <c r="T4" s="25">
        <f>'4. Invoer winstmarges'!P13</f>
        <v>-0.13333333333333333</v>
      </c>
      <c r="U4" s="25">
        <f>'4. Invoer winstmarges'!Q13</f>
        <v>9.2307692307692313E-2</v>
      </c>
      <c r="V4" s="25">
        <f>'4. Invoer winstmarges'!R13</f>
        <v>5.6338028169014086E-2</v>
      </c>
      <c r="W4" s="25">
        <f>'4. Invoer winstmarges'!S13</f>
        <v>6.6666666666666666E-2</v>
      </c>
      <c r="X4" s="25">
        <f>'4. Invoer winstmarges'!T13</f>
        <v>8.1250000000000003E-2</v>
      </c>
      <c r="Y4" s="25">
        <f>'4. Invoer winstmarges'!U13</f>
        <v>5.7803468208092483E-3</v>
      </c>
      <c r="Z4" s="25">
        <f>'4. Invoer winstmarges'!V13</f>
        <v>1.7241379310344827E-2</v>
      </c>
      <c r="AA4" s="25">
        <f>'4. Invoer winstmarges'!W13</f>
        <v>1.1299435028248588E-2</v>
      </c>
      <c r="AB4" s="25">
        <f>'4. Invoer winstmarges'!X13</f>
        <v>0.10614525139664804</v>
      </c>
      <c r="AC4" s="25">
        <f>'4. Invoer winstmarges'!Y13</f>
        <v>6.5656565656565663E-2</v>
      </c>
      <c r="AD4" s="25">
        <f>'4. Invoer winstmarges'!Z13</f>
        <v>9.4786729857819912E-3</v>
      </c>
      <c r="AE4" s="25">
        <f>'4. Invoer winstmarges'!AA13</f>
        <v>-0.17370892018779344</v>
      </c>
      <c r="AF4" s="25">
        <f>'4. Invoer winstmarges'!AB13</f>
        <v>-0.20454545454545456</v>
      </c>
      <c r="AG4" s="25">
        <f>'4. Invoer winstmarges'!AC13</f>
        <v>1.4285714285714285E-2</v>
      </c>
      <c r="AH4" s="25">
        <f>'4. Invoer winstmarges'!AD13</f>
        <v>5.6338028169014086E-2</v>
      </c>
      <c r="AI4" s="25">
        <f>'4. Invoer winstmarges'!AE13</f>
        <v>6.6666666666666666E-2</v>
      </c>
      <c r="AJ4" s="25">
        <f>'4. Invoer winstmarges'!AF13</f>
        <v>8.1250000000000003E-2</v>
      </c>
      <c r="AK4" s="25">
        <f>'4. Invoer winstmarges'!AG13</f>
        <v>5.7803468208092483E-3</v>
      </c>
      <c r="AL4" s="25">
        <f>'4. Invoer winstmarges'!AH13</f>
        <v>1.7241379310344827E-2</v>
      </c>
      <c r="AM4" s="25">
        <f>'4. Invoer winstmarges'!AI13</f>
        <v>1.1299435028248588E-2</v>
      </c>
      <c r="AN4" s="25">
        <f>'4. Invoer winstmarges'!AJ13</f>
        <v>0.10614525139664804</v>
      </c>
      <c r="AO4" s="25">
        <f>'4. Invoer winstmarges'!AK13</f>
        <v>6.5656565656565663E-2</v>
      </c>
      <c r="AP4" s="25">
        <f>'4. Invoer winstmarges'!AL13</f>
        <v>9.4786729857819912E-3</v>
      </c>
    </row>
    <row r="5" spans="2:42" ht="89" customHeight="1" thickBot="1" x14ac:dyDescent="0.6">
      <c r="B5" s="63"/>
      <c r="C5" s="22" t="s">
        <v>115</v>
      </c>
      <c r="D5" s="23" t="s">
        <v>215</v>
      </c>
      <c r="E5" s="24"/>
      <c r="F5" s="26"/>
      <c r="G5" s="25">
        <f>'4. Invoer winstmarges'!C10</f>
        <v>9.7166666666666665E-2</v>
      </c>
      <c r="H5" s="25">
        <f>'4. Invoer winstmarges'!D10</f>
        <v>0.31123076923076926</v>
      </c>
      <c r="I5" s="25">
        <f>'4. Invoer winstmarges'!E10</f>
        <v>0.50253521126760559</v>
      </c>
      <c r="J5" s="25">
        <f>'4. Invoer winstmarges'!F10</f>
        <v>0.21537500000000001</v>
      </c>
      <c r="K5" s="25">
        <f>'4. Invoer winstmarges'!G10</f>
        <v>0.94037499999999996</v>
      </c>
      <c r="L5" s="25">
        <f>'4. Invoer winstmarges'!H10</f>
        <v>0.94947976878612717</v>
      </c>
      <c r="M5" s="25">
        <f>'4. Invoer winstmarges'!I10</f>
        <v>0.93195402298850571</v>
      </c>
      <c r="N5" s="25">
        <f>'4. Invoer winstmarges'!J10</f>
        <v>0.94553672316384185</v>
      </c>
      <c r="O5" s="25">
        <f>'4. Invoer winstmarges'!K10</f>
        <v>0.94446927374301681</v>
      </c>
      <c r="P5" s="25">
        <f>'4. Invoer winstmarges'!L10</f>
        <v>0.95181818181818179</v>
      </c>
      <c r="Q5" s="25">
        <f>'4. Invoer winstmarges'!M10</f>
        <v>0.94909952606635073</v>
      </c>
      <c r="R5" s="25">
        <f>'4. Invoer winstmarges'!N10</f>
        <v>0.96225352112676055</v>
      </c>
      <c r="S5" s="25">
        <f>'4. Invoer winstmarges'!O10</f>
        <v>0.93773333333333331</v>
      </c>
      <c r="T5" s="25">
        <f>'4. Invoer winstmarges'!P10</f>
        <v>0.91738461538461535</v>
      </c>
      <c r="U5" s="25">
        <f>'4. Invoer winstmarges'!Q10</f>
        <v>0.91521126760563376</v>
      </c>
      <c r="V5" s="25">
        <f>'4. Invoer winstmarges'!R10</f>
        <v>0.9284</v>
      </c>
      <c r="W5" s="25">
        <f>'4. Invoer winstmarges'!S10</f>
        <v>0.94037499999999996</v>
      </c>
      <c r="X5" s="25">
        <f>'4. Invoer winstmarges'!T10</f>
        <v>0.94947976878612717</v>
      </c>
      <c r="Y5" s="25">
        <f>'4. Invoer winstmarges'!U10</f>
        <v>0.93195402298850571</v>
      </c>
      <c r="Z5" s="25">
        <f>'4. Invoer winstmarges'!V10</f>
        <v>0.94553672316384185</v>
      </c>
      <c r="AA5" s="25">
        <f>'4. Invoer winstmarges'!W10</f>
        <v>0.94446927374301681</v>
      </c>
      <c r="AB5" s="25">
        <f>'4. Invoer winstmarges'!X10</f>
        <v>0.95181818181818179</v>
      </c>
      <c r="AC5" s="25">
        <f>'4. Invoer winstmarges'!Y10</f>
        <v>0.94909952606635073</v>
      </c>
      <c r="AD5" s="25">
        <f>'4. Invoer winstmarges'!Z10</f>
        <v>0.96225352112676055</v>
      </c>
      <c r="AE5" s="25">
        <f>'4. Invoer winstmarges'!AA10</f>
        <v>0.94693181818181815</v>
      </c>
      <c r="AF5" s="25">
        <f>'4. Invoer winstmarges'!AB10</f>
        <v>0.92328571428571427</v>
      </c>
      <c r="AG5" s="25">
        <f>'4. Invoer winstmarges'!AC10</f>
        <v>0.91521126760563376</v>
      </c>
      <c r="AH5" s="25">
        <f>'4. Invoer winstmarges'!AD10</f>
        <v>0.9284</v>
      </c>
      <c r="AI5" s="25">
        <f>'4. Invoer winstmarges'!AE10</f>
        <v>0.94037499999999996</v>
      </c>
      <c r="AJ5" s="25">
        <f>'4. Invoer winstmarges'!AF10</f>
        <v>0.94947976878612717</v>
      </c>
      <c r="AK5" s="25">
        <f>'4. Invoer winstmarges'!AG10</f>
        <v>0.93195402298850571</v>
      </c>
      <c r="AL5" s="25">
        <f>'4. Invoer winstmarges'!AH10</f>
        <v>0.94553672316384185</v>
      </c>
      <c r="AM5" s="25">
        <f>'4. Invoer winstmarges'!AI10</f>
        <v>0.94446927374301681</v>
      </c>
      <c r="AN5" s="25">
        <f>'4. Invoer winstmarges'!AJ10</f>
        <v>0.95181818181818179</v>
      </c>
      <c r="AO5" s="25">
        <f>'4. Invoer winstmarges'!AK10</f>
        <v>0.94909952606635073</v>
      </c>
      <c r="AP5" s="25">
        <f>'4. Invoer winstmarges'!AL10</f>
        <v>0.96225352112676055</v>
      </c>
    </row>
    <row r="6" spans="2:42" ht="89" customHeight="1" thickBot="1" x14ac:dyDescent="0.6">
      <c r="B6" s="63"/>
      <c r="C6" s="22" t="s">
        <v>116</v>
      </c>
      <c r="D6" s="23" t="s">
        <v>216</v>
      </c>
      <c r="E6" s="24"/>
      <c r="F6" s="26"/>
      <c r="G6" s="25">
        <f>'4. Invoer winstmarges'!C11</f>
        <v>-0.28783333333333333</v>
      </c>
      <c r="H6" s="25">
        <f>'4. Invoer winstmarges'!D11</f>
        <v>7.5846153846153841E-2</v>
      </c>
      <c r="I6" s="25">
        <f>'4. Invoer winstmarges'!E11</f>
        <v>0.27436619718309857</v>
      </c>
      <c r="J6" s="25">
        <f>'4. Invoer winstmarges'!F11</f>
        <v>9.9125000000000005E-2</v>
      </c>
      <c r="K6" s="25">
        <f>'4. Invoer winstmarges'!G11</f>
        <v>0.82787500000000003</v>
      </c>
      <c r="L6" s="25">
        <f>'4. Invoer winstmarges'!H11</f>
        <v>0.84890173410404623</v>
      </c>
      <c r="M6" s="25">
        <f>'4. Invoer winstmarges'!I11</f>
        <v>0.83195402298850574</v>
      </c>
      <c r="N6" s="25">
        <f>'4. Invoer winstmarges'!J11</f>
        <v>0.84497175141242942</v>
      </c>
      <c r="O6" s="25">
        <f>'4. Invoer winstmarges'!K11</f>
        <v>0.84279329608938547</v>
      </c>
      <c r="P6" s="25">
        <f>'4. Invoer winstmarges'!L11</f>
        <v>0.85484848484848486</v>
      </c>
      <c r="Q6" s="25">
        <f>'4. Invoer winstmarges'!M11</f>
        <v>0.85810426540284357</v>
      </c>
      <c r="R6" s="25">
        <f>'4. Invoer winstmarges'!N11</f>
        <v>0.87070422535211267</v>
      </c>
      <c r="S6" s="25">
        <f>'4. Invoer winstmarges'!O11</f>
        <v>0.81640000000000001</v>
      </c>
      <c r="T6" s="25">
        <f>'4. Invoer winstmarges'!P11</f>
        <v>0.78200000000000003</v>
      </c>
      <c r="U6" s="25">
        <f>'4. Invoer winstmarges'!Q11</f>
        <v>0.78563380281690143</v>
      </c>
      <c r="V6" s="25">
        <f>'4. Invoer winstmarges'!R11</f>
        <v>0.8044</v>
      </c>
      <c r="W6" s="25">
        <f>'4. Invoer winstmarges'!S11</f>
        <v>0.82787500000000003</v>
      </c>
      <c r="X6" s="25">
        <f>'4. Invoer winstmarges'!T11</f>
        <v>0.84890173410404623</v>
      </c>
      <c r="Y6" s="25">
        <f>'4. Invoer winstmarges'!U11</f>
        <v>0.83195402298850574</v>
      </c>
      <c r="Z6" s="25">
        <f>'4. Invoer winstmarges'!V11</f>
        <v>0.84497175141242942</v>
      </c>
      <c r="AA6" s="25">
        <f>'4. Invoer winstmarges'!W11</f>
        <v>0.84279329608938547</v>
      </c>
      <c r="AB6" s="25">
        <f>'4. Invoer winstmarges'!X11</f>
        <v>0.85484848484848486</v>
      </c>
      <c r="AC6" s="25">
        <f>'4. Invoer winstmarges'!Y11</f>
        <v>0.85810426540284357</v>
      </c>
      <c r="AD6" s="25">
        <f>'4. Invoer winstmarges'!Z11</f>
        <v>0.87070422535211267</v>
      </c>
      <c r="AE6" s="25">
        <f>'4. Invoer winstmarges'!AA11</f>
        <v>0.84352272727272726</v>
      </c>
      <c r="AF6" s="25">
        <f>'4. Invoer winstmarges'!AB11</f>
        <v>0.7975714285714286</v>
      </c>
      <c r="AG6" s="25">
        <f>'4. Invoer winstmarges'!AC11</f>
        <v>0.78563380281690143</v>
      </c>
      <c r="AH6" s="25">
        <f>'4. Invoer winstmarges'!AD11</f>
        <v>0.8044</v>
      </c>
      <c r="AI6" s="25">
        <f>'4. Invoer winstmarges'!AE11</f>
        <v>0.82787500000000003</v>
      </c>
      <c r="AJ6" s="25">
        <f>'4. Invoer winstmarges'!AF11</f>
        <v>0.84890173410404623</v>
      </c>
      <c r="AK6" s="25">
        <f>'4. Invoer winstmarges'!AG11</f>
        <v>0.83195402298850574</v>
      </c>
      <c r="AL6" s="25">
        <f>'4. Invoer winstmarges'!AH11</f>
        <v>0.84497175141242942</v>
      </c>
      <c r="AM6" s="25">
        <f>'4. Invoer winstmarges'!AI11</f>
        <v>0.84279329608938547</v>
      </c>
      <c r="AN6" s="25">
        <f>'4. Invoer winstmarges'!AJ11</f>
        <v>0.85484848484848486</v>
      </c>
      <c r="AO6" s="25">
        <f>'4. Invoer winstmarges'!AK11</f>
        <v>0.85810426540284357</v>
      </c>
      <c r="AP6" s="25">
        <f>'4. Invoer winstmarges'!AL11</f>
        <v>0.87070422535211267</v>
      </c>
    </row>
    <row r="7" spans="2:42" ht="89" customHeight="1" thickBot="1" x14ac:dyDescent="0.6">
      <c r="B7" s="62" t="s">
        <v>15</v>
      </c>
      <c r="C7" s="22" t="s">
        <v>117</v>
      </c>
      <c r="D7" s="23" t="s">
        <v>284</v>
      </c>
      <c r="E7" s="24"/>
      <c r="F7" s="26"/>
      <c r="G7" s="55">
        <f>'5. Invoer Liquiditeitsratio''s'!C4</f>
        <v>1.6666666666666667</v>
      </c>
      <c r="H7" s="55">
        <f>'5. Invoer Liquiditeitsratio''s'!D4</f>
        <v>2</v>
      </c>
      <c r="I7" s="55">
        <f>'5. Invoer Liquiditeitsratio''s'!E4</f>
        <v>0.83333333333333337</v>
      </c>
      <c r="J7" s="55">
        <f>'5. Invoer Liquiditeitsratio''s'!F4</f>
        <v>1.6666666666666667</v>
      </c>
      <c r="K7" s="55">
        <f>'5. Invoer Liquiditeitsratio''s'!G4</f>
        <v>0.5</v>
      </c>
      <c r="L7" s="55">
        <f>'5. Invoer Liquiditeitsratio''s'!H4</f>
        <v>1.7</v>
      </c>
      <c r="M7" s="55">
        <f>'5. Invoer Liquiditeitsratio''s'!I4</f>
        <v>2.9666666666666668</v>
      </c>
      <c r="N7" s="55">
        <f>'5. Invoer Liquiditeitsratio''s'!J4</f>
        <v>0.4</v>
      </c>
      <c r="O7" s="55">
        <f>'5. Invoer Liquiditeitsratio''s'!K4</f>
        <v>0.43333333333333335</v>
      </c>
      <c r="P7" s="55">
        <f>'5. Invoer Liquiditeitsratio''s'!L4</f>
        <v>1.6666666666666667</v>
      </c>
      <c r="Q7" s="55">
        <f>'5. Invoer Liquiditeitsratio''s'!M4</f>
        <v>1.6666666666666667</v>
      </c>
      <c r="R7" s="55">
        <f>'5. Invoer Liquiditeitsratio''s'!N4</f>
        <v>0.83333333333333337</v>
      </c>
      <c r="S7" s="55">
        <f>'5. Invoer Liquiditeitsratio''s'!O4</f>
        <v>0.83333333333333337</v>
      </c>
      <c r="T7" s="55">
        <f>'5. Invoer Liquiditeitsratio''s'!P4</f>
        <v>1.0526315789473684</v>
      </c>
      <c r="U7" s="55">
        <f>'5. Invoer Liquiditeitsratio''s'!Q4</f>
        <v>1.0526315789473684</v>
      </c>
      <c r="V7" s="55">
        <f>'5. Invoer Liquiditeitsratio''s'!R4</f>
        <v>1.0526315789473684</v>
      </c>
      <c r="W7" s="55">
        <f>'5. Invoer Liquiditeitsratio''s'!S4</f>
        <v>1.0526315789473684</v>
      </c>
      <c r="X7" s="55">
        <f>'5. Invoer Liquiditeitsratio''s'!T4</f>
        <v>1.0526315789473684</v>
      </c>
      <c r="Y7" s="55">
        <f>'5. Invoer Liquiditeitsratio''s'!U4</f>
        <v>1.0526315789473684</v>
      </c>
      <c r="Z7" s="55">
        <f>'5. Invoer Liquiditeitsratio''s'!V4</f>
        <v>0.83333333333333337</v>
      </c>
      <c r="AA7" s="55">
        <f>'5. Invoer Liquiditeitsratio''s'!W4</f>
        <v>1.0526315789473684</v>
      </c>
      <c r="AB7" s="55">
        <f>'5. Invoer Liquiditeitsratio''s'!X4</f>
        <v>1.0526315789473684</v>
      </c>
      <c r="AC7" s="55">
        <f>'5. Invoer Liquiditeitsratio''s'!Y4</f>
        <v>1.0526315789473684</v>
      </c>
      <c r="AD7" s="55">
        <f>'5. Invoer Liquiditeitsratio''s'!Z4</f>
        <v>1.0526315789473684</v>
      </c>
      <c r="AE7" s="55">
        <f>'5. Invoer Liquiditeitsratio''s'!AA4</f>
        <v>0.83333333333333337</v>
      </c>
      <c r="AF7" s="55">
        <f>'5. Invoer Liquiditeitsratio''s'!AB4</f>
        <v>0.8</v>
      </c>
      <c r="AG7" s="55">
        <f>'5. Invoer Liquiditeitsratio''s'!AC4</f>
        <v>0.83333333333333337</v>
      </c>
      <c r="AH7" s="55">
        <f>'5. Invoer Liquiditeitsratio''s'!AD4</f>
        <v>0.8</v>
      </c>
      <c r="AI7" s="55">
        <f>'5. Invoer Liquiditeitsratio''s'!AE4</f>
        <v>0.8</v>
      </c>
      <c r="AJ7" s="55">
        <f>'5. Invoer Liquiditeitsratio''s'!AF4</f>
        <v>0.8</v>
      </c>
      <c r="AK7" s="55">
        <f>'5. Invoer Liquiditeitsratio''s'!AG4</f>
        <v>0.8</v>
      </c>
      <c r="AL7" s="55">
        <f>'5. Invoer Liquiditeitsratio''s'!AH4</f>
        <v>0.8</v>
      </c>
      <c r="AM7" s="55">
        <f>'5. Invoer Liquiditeitsratio''s'!AI4</f>
        <v>0.8</v>
      </c>
      <c r="AN7" s="55">
        <f>'5. Invoer Liquiditeitsratio''s'!AJ4</f>
        <v>0.8</v>
      </c>
      <c r="AO7" s="55">
        <f>'5. Invoer Liquiditeitsratio''s'!AK4</f>
        <v>0.8</v>
      </c>
      <c r="AP7" s="55">
        <f>'5. Invoer Liquiditeitsratio''s'!AL4</f>
        <v>0.8</v>
      </c>
    </row>
    <row r="8" spans="2:42" ht="89" customHeight="1" thickBot="1" x14ac:dyDescent="0.6">
      <c r="B8" s="63"/>
      <c r="C8" s="22" t="s">
        <v>118</v>
      </c>
      <c r="D8" s="23" t="s">
        <v>285</v>
      </c>
      <c r="E8" s="24"/>
      <c r="F8" s="26"/>
      <c r="G8" s="55">
        <f>'5. Invoer Liquiditeitsratio''s'!C5</f>
        <v>1.3333333333333333</v>
      </c>
      <c r="H8" s="55">
        <f>'5. Invoer Liquiditeitsratio''s'!D5</f>
        <v>1.6</v>
      </c>
      <c r="I8" s="55">
        <f>'5. Invoer Liquiditeitsratio''s'!E5</f>
        <v>0.5</v>
      </c>
      <c r="J8" s="55">
        <f>'5. Invoer Liquiditeitsratio''s'!F5</f>
        <v>1.3333333333333333</v>
      </c>
      <c r="K8" s="55">
        <f>'5. Invoer Liquiditeitsratio''s'!G5</f>
        <v>0.16666666666666666</v>
      </c>
      <c r="L8" s="55">
        <f>'5. Invoer Liquiditeitsratio''s'!H5</f>
        <v>1.3666666666666667</v>
      </c>
      <c r="M8" s="55">
        <f>'5. Invoer Liquiditeitsratio''s'!I5</f>
        <v>2.6333333333333333</v>
      </c>
      <c r="N8" s="55">
        <f>'5. Invoer Liquiditeitsratio''s'!J5</f>
        <v>6.6666666666666666E-2</v>
      </c>
      <c r="O8" s="55">
        <f>'5. Invoer Liquiditeitsratio''s'!K5</f>
        <v>0.33333333333333331</v>
      </c>
      <c r="P8" s="55">
        <f>'5. Invoer Liquiditeitsratio''s'!L5</f>
        <v>1.3333333333333333</v>
      </c>
      <c r="Q8" s="55">
        <f>'5. Invoer Liquiditeitsratio''s'!M5</f>
        <v>1.3333333333333333</v>
      </c>
      <c r="R8" s="55">
        <f>'5. Invoer Liquiditeitsratio''s'!N5</f>
        <v>0.5</v>
      </c>
      <c r="S8" s="55">
        <f>'5. Invoer Liquiditeitsratio''s'!O5</f>
        <v>0.5</v>
      </c>
      <c r="T8" s="55">
        <f>'5. Invoer Liquiditeitsratio''s'!P5</f>
        <v>0.52631578947368418</v>
      </c>
      <c r="U8" s="55">
        <f>'5. Invoer Liquiditeitsratio''s'!Q5</f>
        <v>0.52631578947368418</v>
      </c>
      <c r="V8" s="55">
        <f>'5. Invoer Liquiditeitsratio''s'!R5</f>
        <v>0.52631578947368418</v>
      </c>
      <c r="W8" s="55">
        <f>'5. Invoer Liquiditeitsratio''s'!S5</f>
        <v>0.52631578947368418</v>
      </c>
      <c r="X8" s="55">
        <f>'5. Invoer Liquiditeitsratio''s'!T5</f>
        <v>0.52631578947368418</v>
      </c>
      <c r="Y8" s="55">
        <f>'5. Invoer Liquiditeitsratio''s'!U5</f>
        <v>0.52631578947368418</v>
      </c>
      <c r="Z8" s="55">
        <f>'5. Invoer Liquiditeitsratio''s'!V5</f>
        <v>0.5</v>
      </c>
      <c r="AA8" s="55">
        <f>'5. Invoer Liquiditeitsratio''s'!W5</f>
        <v>0.52631578947368418</v>
      </c>
      <c r="AB8" s="55">
        <f>'5. Invoer Liquiditeitsratio''s'!X5</f>
        <v>0.52631578947368418</v>
      </c>
      <c r="AC8" s="55">
        <f>'5. Invoer Liquiditeitsratio''s'!Y5</f>
        <v>0.52631578947368418</v>
      </c>
      <c r="AD8" s="55">
        <f>'5. Invoer Liquiditeitsratio''s'!Z5</f>
        <v>0.52631578947368418</v>
      </c>
      <c r="AE8" s="55">
        <f>'5. Invoer Liquiditeitsratio''s'!AA5</f>
        <v>0.5</v>
      </c>
      <c r="AF8" s="55">
        <f>'5. Invoer Liquiditeitsratio''s'!AB5</f>
        <v>0.4</v>
      </c>
      <c r="AG8" s="55">
        <f>'5. Invoer Liquiditeitsratio''s'!AC5</f>
        <v>0.5</v>
      </c>
      <c r="AH8" s="55">
        <f>'5. Invoer Liquiditeitsratio''s'!AD5</f>
        <v>0.4</v>
      </c>
      <c r="AI8" s="55">
        <f>'5. Invoer Liquiditeitsratio''s'!AE5</f>
        <v>0.4</v>
      </c>
      <c r="AJ8" s="55">
        <f>'5. Invoer Liquiditeitsratio''s'!AF5</f>
        <v>0.4</v>
      </c>
      <c r="AK8" s="55">
        <f>'5. Invoer Liquiditeitsratio''s'!AG5</f>
        <v>0.4</v>
      </c>
      <c r="AL8" s="55">
        <f>'5. Invoer Liquiditeitsratio''s'!AH5</f>
        <v>0.4</v>
      </c>
      <c r="AM8" s="55">
        <f>'5. Invoer Liquiditeitsratio''s'!AI5</f>
        <v>0.4</v>
      </c>
      <c r="AN8" s="55">
        <f>'5. Invoer Liquiditeitsratio''s'!AJ5</f>
        <v>0.4</v>
      </c>
      <c r="AO8" s="55">
        <f>'5. Invoer Liquiditeitsratio''s'!AK5</f>
        <v>0.4</v>
      </c>
      <c r="AP8" s="55">
        <f>'5. Invoer Liquiditeitsratio''s'!AL5</f>
        <v>0.4</v>
      </c>
    </row>
    <row r="9" spans="2:42" ht="89" customHeight="1" thickBot="1" x14ac:dyDescent="0.6">
      <c r="B9" s="62" t="s">
        <v>112</v>
      </c>
      <c r="C9" s="22" t="s">
        <v>119</v>
      </c>
      <c r="D9" s="23" t="s">
        <v>217</v>
      </c>
      <c r="E9" s="24"/>
      <c r="F9" s="26"/>
      <c r="G9" s="56">
        <f>'6. Invoer dagen debiteuren'!C14</f>
        <v>27.457142857142859</v>
      </c>
      <c r="H9" s="56">
        <f>'6. Invoer dagen debiteuren'!D14</f>
        <v>24.028571428571428</v>
      </c>
      <c r="I9" s="56">
        <f>'6. Invoer dagen debiteuren'!E14</f>
        <v>27.457142857142859</v>
      </c>
      <c r="J9" s="56">
        <f>'6. Invoer dagen debiteuren'!F14</f>
        <v>25.714285714285715</v>
      </c>
      <c r="K9" s="56">
        <f>'6. Invoer dagen debiteuren'!G14</f>
        <v>27.457142857142859</v>
      </c>
      <c r="L9" s="56">
        <f>'6. Invoer dagen debiteuren'!H14</f>
        <v>25.714285714285715</v>
      </c>
      <c r="M9" s="56">
        <f>'6. Invoer dagen debiteuren'!I14</f>
        <v>27.457142857142859</v>
      </c>
      <c r="N9" s="56">
        <f>'6. Invoer dagen debiteuren'!J14</f>
        <v>27.457142857142859</v>
      </c>
      <c r="O9" s="56">
        <f>'6. Invoer dagen debiteuren'!K14</f>
        <v>25.714285714285715</v>
      </c>
      <c r="P9" s="56">
        <f>'6. Invoer dagen debiteuren'!L14</f>
        <v>27.457142857142859</v>
      </c>
      <c r="Q9" s="56">
        <f>'6. Invoer dagen debiteuren'!M14</f>
        <v>25.714285714285715</v>
      </c>
      <c r="R9" s="56">
        <f>'6. Invoer dagen debiteuren'!N14</f>
        <v>27.457142857142859</v>
      </c>
      <c r="S9" s="56">
        <f>'6. Invoer dagen debiteuren'!O14</f>
        <v>33.634999999999998</v>
      </c>
      <c r="T9" s="56">
        <f>'6. Invoer dagen debiteuren'!P14</f>
        <v>32.705555555555556</v>
      </c>
      <c r="U9" s="56">
        <f>'6. Invoer dagen debiteuren'!Q14</f>
        <v>37.37222222222222</v>
      </c>
      <c r="V9" s="56">
        <f>'6. Invoer dagen debiteuren'!R14</f>
        <v>35</v>
      </c>
      <c r="W9" s="56">
        <f>'6. Invoer dagen debiteuren'!S14</f>
        <v>37.37222222222222</v>
      </c>
      <c r="X9" s="56">
        <f>'6. Invoer dagen debiteuren'!T14</f>
        <v>35</v>
      </c>
      <c r="Y9" s="56">
        <f>'6. Invoer dagen debiteuren'!U14</f>
        <v>37.37222222222222</v>
      </c>
      <c r="Z9" s="56">
        <f>'6. Invoer dagen debiteuren'!V14</f>
        <v>37.37222222222222</v>
      </c>
      <c r="AA9" s="56">
        <f>'6. Invoer dagen debiteuren'!W14</f>
        <v>35</v>
      </c>
      <c r="AB9" s="56">
        <f>'6. Invoer dagen debiteuren'!X14</f>
        <v>37.37222222222222</v>
      </c>
      <c r="AC9" s="56">
        <f>'6. Invoer dagen debiteuren'!Y14</f>
        <v>35</v>
      </c>
      <c r="AD9" s="56">
        <f>'6. Invoer dagen debiteuren'!Z14</f>
        <v>37.37222222222222</v>
      </c>
      <c r="AE9" s="56">
        <f>'6. Invoer dagen debiteuren'!AA14</f>
        <v>44.846666666666671</v>
      </c>
      <c r="AF9" s="56">
        <f>'6. Invoer dagen debiteuren'!AB14</f>
        <v>36.586666666666666</v>
      </c>
      <c r="AG9" s="56">
        <f>'6. Invoer dagen debiteuren'!AC14</f>
        <v>44.846666666666671</v>
      </c>
      <c r="AH9" s="56">
        <f>'6. Invoer dagen debiteuren'!AD14</f>
        <v>42</v>
      </c>
      <c r="AI9" s="56">
        <f>'6. Invoer dagen debiteuren'!AE14</f>
        <v>44.846666666666671</v>
      </c>
      <c r="AJ9" s="56">
        <f>'6. Invoer dagen debiteuren'!AF14</f>
        <v>42</v>
      </c>
      <c r="AK9" s="56">
        <f>'6. Invoer dagen debiteuren'!AG14</f>
        <v>44.846666666666671</v>
      </c>
      <c r="AL9" s="56">
        <f>'6. Invoer dagen debiteuren'!AH14</f>
        <v>44.846666666666671</v>
      </c>
      <c r="AM9" s="56">
        <f>'6. Invoer dagen debiteuren'!AI14</f>
        <v>48</v>
      </c>
      <c r="AN9" s="56">
        <f>'6. Invoer dagen debiteuren'!AJ14</f>
        <v>44.846666666666671</v>
      </c>
      <c r="AO9" s="56">
        <f>'6. Invoer dagen debiteuren'!AK14</f>
        <v>42</v>
      </c>
      <c r="AP9" s="56">
        <f>'6. Invoer dagen debiteuren'!AL14</f>
        <v>51.25333333333333</v>
      </c>
    </row>
    <row r="10" spans="2:42" ht="89" customHeight="1" thickBot="1" x14ac:dyDescent="0.6">
      <c r="B10" s="63"/>
      <c r="C10" s="22" t="s">
        <v>120</v>
      </c>
      <c r="D10" s="23" t="s">
        <v>218</v>
      </c>
      <c r="E10" s="24"/>
      <c r="F10" s="26"/>
      <c r="G10" s="56">
        <f>'7. Invoer dagen voorraad'!C9</f>
        <v>38.75</v>
      </c>
      <c r="H10" s="56">
        <f>'7. Invoer dagen voorraad'!D9</f>
        <v>38.75</v>
      </c>
      <c r="I10" s="56">
        <f>'7. Invoer dagen voorraad'!E9</f>
        <v>38.75</v>
      </c>
      <c r="J10" s="56">
        <f>'7. Invoer dagen voorraad'!F9</f>
        <v>38.75</v>
      </c>
      <c r="K10" s="56">
        <f>'7. Invoer dagen voorraad'!G9</f>
        <v>38.75</v>
      </c>
      <c r="L10" s="56">
        <f>'7. Invoer dagen voorraad'!H9</f>
        <v>38.75</v>
      </c>
      <c r="M10" s="56">
        <f>'7. Invoer dagen voorraad'!I9</f>
        <v>38.75</v>
      </c>
      <c r="N10" s="56">
        <f>'7. Invoer dagen voorraad'!J9</f>
        <v>38.75</v>
      </c>
      <c r="O10" s="56">
        <f>'7. Invoer dagen voorraad'!K9</f>
        <v>38.75</v>
      </c>
      <c r="P10" s="56">
        <f>'7. Invoer dagen voorraad'!L9</f>
        <v>38.75</v>
      </c>
      <c r="Q10" s="56">
        <f>'7. Invoer dagen voorraad'!M9</f>
        <v>38.75</v>
      </c>
      <c r="R10" s="56">
        <f>'7. Invoer dagen voorraad'!N9</f>
        <v>38.75</v>
      </c>
      <c r="S10" s="56">
        <f>'7. Invoer dagen voorraad'!O9</f>
        <v>51.666666666666671</v>
      </c>
      <c r="T10" s="56">
        <f>'7. Invoer dagen voorraad'!P9</f>
        <v>51.666666666666671</v>
      </c>
      <c r="U10" s="56">
        <f>'7. Invoer dagen voorraad'!Q9</f>
        <v>50.928571428571431</v>
      </c>
      <c r="V10" s="56">
        <f>'7. Invoer dagen voorraad'!R9</f>
        <v>47.238095238095241</v>
      </c>
      <c r="W10" s="56">
        <f>'7. Invoer dagen voorraad'!S9</f>
        <v>51.666666666666671</v>
      </c>
      <c r="X10" s="56">
        <f>'7. Invoer dagen voorraad'!T9</f>
        <v>51.666666666666671</v>
      </c>
      <c r="Y10" s="56">
        <f>'7. Invoer dagen voorraad'!U9</f>
        <v>45.761904761904766</v>
      </c>
      <c r="Z10" s="56">
        <f>'7. Invoer dagen voorraad'!V9</f>
        <v>51.666666666666671</v>
      </c>
      <c r="AA10" s="56">
        <f>'7. Invoer dagen voorraad'!W9</f>
        <v>51.666666666666671</v>
      </c>
      <c r="AB10" s="56">
        <f>'7. Invoer dagen voorraad'!X9</f>
        <v>51.666666666666671</v>
      </c>
      <c r="AC10" s="56">
        <f>'7. Invoer dagen voorraad'!Y9</f>
        <v>51.666666666666671</v>
      </c>
      <c r="AD10" s="56">
        <f>'7. Invoer dagen voorraad'!Z9</f>
        <v>53.142857142857146</v>
      </c>
      <c r="AE10" s="56">
        <f>'7. Invoer dagen voorraad'!AA9</f>
        <v>62</v>
      </c>
      <c r="AF10" s="56">
        <f>'7. Invoer dagen voorraad'!AB9</f>
        <v>55.999999999999993</v>
      </c>
      <c r="AG10" s="56">
        <f>'7. Invoer dagen voorraad'!AC9</f>
        <v>62</v>
      </c>
      <c r="AH10" s="56">
        <f>'7. Invoer dagen voorraad'!AD9</f>
        <v>60</v>
      </c>
      <c r="AI10" s="56">
        <f>'7. Invoer dagen voorraad'!AE9</f>
        <v>62</v>
      </c>
      <c r="AJ10" s="56">
        <f>'7. Invoer dagen voorraad'!AF9</f>
        <v>60</v>
      </c>
      <c r="AK10" s="56">
        <f>'7. Invoer dagen voorraad'!AG9</f>
        <v>62</v>
      </c>
      <c r="AL10" s="56">
        <f>'7. Invoer dagen voorraad'!AH9</f>
        <v>62</v>
      </c>
      <c r="AM10" s="56">
        <f>'7. Invoer dagen voorraad'!AI9</f>
        <v>48</v>
      </c>
      <c r="AN10" s="56">
        <f>'7. Invoer dagen voorraad'!AJ9</f>
        <v>62</v>
      </c>
      <c r="AO10" s="56">
        <f>'7. Invoer dagen voorraad'!AK9</f>
        <v>60</v>
      </c>
      <c r="AP10" s="56">
        <f>'7. Invoer dagen voorraad'!AL9</f>
        <v>59.047619047619051</v>
      </c>
    </row>
    <row r="11" spans="2:42" ht="89" customHeight="1" thickBot="1" x14ac:dyDescent="0.6">
      <c r="B11" s="62" t="s">
        <v>113</v>
      </c>
      <c r="C11" s="22" t="s">
        <v>121</v>
      </c>
      <c r="D11" s="23" t="s">
        <v>219</v>
      </c>
      <c r="E11" s="24"/>
      <c r="F11" s="26"/>
      <c r="G11" s="25">
        <f>'8. Invoer schuldgraad'!C4</f>
        <v>0.2</v>
      </c>
      <c r="H11" s="25">
        <f>'8. Invoer schuldgraad'!D4</f>
        <v>0.2</v>
      </c>
      <c r="I11" s="25">
        <f>'8. Invoer schuldgraad'!E4</f>
        <v>0.2</v>
      </c>
      <c r="J11" s="25">
        <f>'8. Invoer schuldgraad'!F4</f>
        <v>0.2</v>
      </c>
      <c r="K11" s="25">
        <f>'8. Invoer schuldgraad'!G4</f>
        <v>0.2</v>
      </c>
      <c r="L11" s="25">
        <f>'8. Invoer schuldgraad'!H4</f>
        <v>0.2</v>
      </c>
      <c r="M11" s="25">
        <f>'8. Invoer schuldgraad'!I4</f>
        <v>0.2</v>
      </c>
      <c r="N11" s="25">
        <f>'8. Invoer schuldgraad'!J4</f>
        <v>0.2</v>
      </c>
      <c r="O11" s="25">
        <f>'8. Invoer schuldgraad'!K4</f>
        <v>0.2</v>
      </c>
      <c r="P11" s="25">
        <f>'8. Invoer schuldgraad'!L4</f>
        <v>0.2</v>
      </c>
      <c r="Q11" s="25">
        <f>'8. Invoer schuldgraad'!M4</f>
        <v>0.2</v>
      </c>
      <c r="R11" s="25">
        <f>'8. Invoer schuldgraad'!N4</f>
        <v>0.2</v>
      </c>
      <c r="S11" s="25">
        <f>'8. Invoer schuldgraad'!O4</f>
        <v>0.4</v>
      </c>
      <c r="T11" s="25">
        <f>'8. Invoer schuldgraad'!P4</f>
        <v>0.4</v>
      </c>
      <c r="U11" s="25">
        <f>'8. Invoer schuldgraad'!Q4</f>
        <v>0.4</v>
      </c>
      <c r="V11" s="25">
        <f>'8. Invoer schuldgraad'!R4</f>
        <v>0.4</v>
      </c>
      <c r="W11" s="25">
        <f>'8. Invoer schuldgraad'!S4</f>
        <v>0.4</v>
      </c>
      <c r="X11" s="25">
        <f>'8. Invoer schuldgraad'!T4</f>
        <v>0.4</v>
      </c>
      <c r="Y11" s="25">
        <f>'8. Invoer schuldgraad'!U4</f>
        <v>0.4</v>
      </c>
      <c r="Z11" s="25">
        <f>'8. Invoer schuldgraad'!V4</f>
        <v>0.4</v>
      </c>
      <c r="AA11" s="25">
        <f>'8. Invoer schuldgraad'!W4</f>
        <v>0.4</v>
      </c>
      <c r="AB11" s="25">
        <f>'8. Invoer schuldgraad'!X4</f>
        <v>0.4</v>
      </c>
      <c r="AC11" s="25">
        <f>'8. Invoer schuldgraad'!Y4</f>
        <v>0.4</v>
      </c>
      <c r="AD11" s="25">
        <f>'8. Invoer schuldgraad'!Z4</f>
        <v>0.4</v>
      </c>
      <c r="AE11" s="25">
        <f>'8. Invoer schuldgraad'!AA4</f>
        <v>0.6</v>
      </c>
      <c r="AF11" s="25">
        <f>'8. Invoer schuldgraad'!AB4</f>
        <v>0.6</v>
      </c>
      <c r="AG11" s="25">
        <f>'8. Invoer schuldgraad'!AC4</f>
        <v>0.6</v>
      </c>
      <c r="AH11" s="25">
        <f>'8. Invoer schuldgraad'!AD4</f>
        <v>0.6</v>
      </c>
      <c r="AI11" s="25">
        <f>'8. Invoer schuldgraad'!AE4</f>
        <v>0.6</v>
      </c>
      <c r="AJ11" s="25">
        <f>'8. Invoer schuldgraad'!AF4</f>
        <v>0.6</v>
      </c>
      <c r="AK11" s="25">
        <f>'8. Invoer schuldgraad'!AG4</f>
        <v>0.6</v>
      </c>
      <c r="AL11" s="25">
        <f>'8. Invoer schuldgraad'!AH4</f>
        <v>0.6</v>
      </c>
      <c r="AM11" s="25">
        <f>'8. Invoer schuldgraad'!AI4</f>
        <v>0.6</v>
      </c>
      <c r="AN11" s="25">
        <f>'8. Invoer schuldgraad'!AJ4</f>
        <v>0.6</v>
      </c>
      <c r="AO11" s="25">
        <f>'8. Invoer schuldgraad'!AK4</f>
        <v>0.6</v>
      </c>
      <c r="AP11" s="25">
        <f>'8. Invoer schuldgraad'!AL4</f>
        <v>0.6</v>
      </c>
    </row>
    <row r="12" spans="2:42" ht="89" customHeight="1" thickBot="1" x14ac:dyDescent="0.6">
      <c r="B12" s="63"/>
      <c r="C12" s="22" t="s">
        <v>122</v>
      </c>
      <c r="D12" s="23" t="s">
        <v>292</v>
      </c>
      <c r="E12" s="24"/>
      <c r="F12" s="26"/>
      <c r="G12" s="25">
        <f>'9. Invoer ROI'!C4</f>
        <v>0.3</v>
      </c>
      <c r="H12" s="25">
        <f>'9. Invoer ROI'!D4</f>
        <v>0.3</v>
      </c>
      <c r="I12" s="25">
        <f>'9. Invoer ROI'!E4</f>
        <v>0.3</v>
      </c>
      <c r="J12" s="25">
        <f>'9. Invoer ROI'!F4</f>
        <v>0.3</v>
      </c>
      <c r="K12" s="25">
        <f>'9. Invoer ROI'!G4</f>
        <v>0.3</v>
      </c>
      <c r="L12" s="25">
        <f>'9. Invoer ROI'!H4</f>
        <v>0.3</v>
      </c>
      <c r="M12" s="25">
        <f>'9. Invoer ROI'!I4</f>
        <v>0.3</v>
      </c>
      <c r="N12" s="25">
        <f>'9. Invoer ROI'!J4</f>
        <v>0.3</v>
      </c>
      <c r="O12" s="25">
        <f>'9. Invoer ROI'!K4</f>
        <v>0.3</v>
      </c>
      <c r="P12" s="25">
        <f>'9. Invoer ROI'!L4</f>
        <v>0.3</v>
      </c>
      <c r="Q12" s="25">
        <f>'9. Invoer ROI'!M4</f>
        <v>0.3</v>
      </c>
      <c r="R12" s="25">
        <f>'9. Invoer ROI'!N4</f>
        <v>0.3</v>
      </c>
      <c r="S12" s="25">
        <f>'9. Invoer ROI'!O4</f>
        <v>0.15</v>
      </c>
      <c r="T12" s="25">
        <f>'9. Invoer ROI'!P4</f>
        <v>0.15</v>
      </c>
      <c r="U12" s="25">
        <f>'9. Invoer ROI'!Q4</f>
        <v>0.15</v>
      </c>
      <c r="V12" s="25">
        <f>'9. Invoer ROI'!R4</f>
        <v>0.15</v>
      </c>
      <c r="W12" s="25">
        <f>'9. Invoer ROI'!S4</f>
        <v>0.15</v>
      </c>
      <c r="X12" s="25">
        <f>'9. Invoer ROI'!T4</f>
        <v>0.15</v>
      </c>
      <c r="Y12" s="25">
        <f>'9. Invoer ROI'!U4</f>
        <v>0.15</v>
      </c>
      <c r="Z12" s="25">
        <f>'9. Invoer ROI'!V4</f>
        <v>0.15</v>
      </c>
      <c r="AA12" s="25">
        <f>'9. Invoer ROI'!W4</f>
        <v>0.15</v>
      </c>
      <c r="AB12" s="25">
        <f>'9. Invoer ROI'!X4</f>
        <v>0.15</v>
      </c>
      <c r="AC12" s="25">
        <f>'9. Invoer ROI'!Y4</f>
        <v>0.15</v>
      </c>
      <c r="AD12" s="25">
        <f>'9. Invoer ROI'!Z4</f>
        <v>0.15</v>
      </c>
      <c r="AE12" s="25">
        <f>'9. Invoer ROI'!AA4</f>
        <v>0.05</v>
      </c>
      <c r="AF12" s="25">
        <f>'9. Invoer ROI'!AB4</f>
        <v>0.05</v>
      </c>
      <c r="AG12" s="25">
        <f>'9. Invoer ROI'!AC4</f>
        <v>0.05</v>
      </c>
      <c r="AH12" s="25">
        <f>'9. Invoer ROI'!AD4</f>
        <v>0.05</v>
      </c>
      <c r="AI12" s="25">
        <f>'9. Invoer ROI'!AE4</f>
        <v>0.05</v>
      </c>
      <c r="AJ12" s="25">
        <f>'9. Invoer ROI'!AF4</f>
        <v>0.05</v>
      </c>
      <c r="AK12" s="25">
        <f>'9. Invoer ROI'!AG4</f>
        <v>0.05</v>
      </c>
      <c r="AL12" s="25">
        <f>'9. Invoer ROI'!AH4</f>
        <v>0.05</v>
      </c>
      <c r="AM12" s="25">
        <f>'9. Invoer ROI'!AI4</f>
        <v>0.05</v>
      </c>
      <c r="AN12" s="25">
        <f>'9. Invoer ROI'!AJ4</f>
        <v>0.05</v>
      </c>
      <c r="AO12" s="25">
        <f>'9. Invoer ROI'!AK4</f>
        <v>0.05</v>
      </c>
      <c r="AP12" s="25">
        <f>'9. Invoer ROI'!AL4</f>
        <v>0.05</v>
      </c>
    </row>
    <row r="14" spans="2:42" s="85" customFormat="1" ht="58" customHeight="1" x14ac:dyDescent="0.65">
      <c r="C14" s="86"/>
      <c r="G14" s="87" t="s">
        <v>373</v>
      </c>
    </row>
  </sheetData>
  <sheetProtection algorithmName="SHA-512" hashValue="q4suHIcQ7F0NRe5L8NqTwtZXT8bauFGYdNckvUx4W49TRkf3rZ5DKV27fh/SQl0z8m8Fcu+K2nn+urXVdb0Jpw==" saltValue="Le9GaLNZBijs33j18vg7mg==" spinCount="100000" sheet="1" objects="1" scenarios="1"/>
  <mergeCells count="6">
    <mergeCell ref="B1:AP1"/>
    <mergeCell ref="B9:B10"/>
    <mergeCell ref="B11:B12"/>
    <mergeCell ref="G2:R2"/>
    <mergeCell ref="B4:B6"/>
    <mergeCell ref="B7:B8"/>
  </mergeCells>
  <conditionalFormatting sqref="G4:AP4">
    <cfRule type="cellIs" dxfId="23" priority="52" operator="lessThan">
      <formula>0.05</formula>
    </cfRule>
    <cfRule type="cellIs" dxfId="22" priority="53" operator="between">
      <formula>0.05</formula>
      <formula>0.08</formula>
    </cfRule>
    <cfRule type="cellIs" dxfId="21" priority="54" operator="greaterThan">
      <formula>0.08</formula>
    </cfRule>
  </conditionalFormatting>
  <conditionalFormatting sqref="G5:AP6">
    <cfRule type="cellIs" dxfId="20" priority="40" operator="lessThan">
      <formula>0.1</formula>
    </cfRule>
    <cfRule type="cellIs" dxfId="19" priority="41" operator="between">
      <formula>0.1</formula>
      <formula>0.25</formula>
    </cfRule>
    <cfRule type="cellIs" dxfId="18" priority="42" operator="greaterThan">
      <formula>0.25</formula>
    </cfRule>
  </conditionalFormatting>
  <conditionalFormatting sqref="G7:AP7">
    <cfRule type="cellIs" dxfId="17" priority="34" operator="lessThan">
      <formula>1</formula>
    </cfRule>
    <cfRule type="cellIs" dxfId="16" priority="35" operator="between">
      <formula>1</formula>
      <formula>1.5</formula>
    </cfRule>
    <cfRule type="cellIs" dxfId="15" priority="36" operator="greaterThan">
      <formula>1</formula>
    </cfRule>
  </conditionalFormatting>
  <conditionalFormatting sqref="G8:AP8">
    <cfRule type="cellIs" dxfId="14" priority="28" operator="lessThan">
      <formula>0.5</formula>
    </cfRule>
    <cfRule type="cellIs" dxfId="13" priority="29" operator="between">
      <formula>0.5</formula>
      <formula>1</formula>
    </cfRule>
    <cfRule type="cellIs" dxfId="12" priority="30" operator="greaterThan">
      <formula>1</formula>
    </cfRule>
  </conditionalFormatting>
  <conditionalFormatting sqref="G9:AP9">
    <cfRule type="cellIs" dxfId="11" priority="22" operator="greaterThan">
      <formula>40</formula>
    </cfRule>
    <cfRule type="cellIs" dxfId="10" priority="23" operator="between">
      <formula>30</formula>
      <formula>40</formula>
    </cfRule>
    <cfRule type="cellIs" dxfId="9" priority="24" operator="lessThan">
      <formula>30</formula>
    </cfRule>
  </conditionalFormatting>
  <conditionalFormatting sqref="G10:AP10">
    <cfRule type="cellIs" dxfId="8" priority="16" operator="greaterThan">
      <formula>60</formula>
    </cfRule>
    <cfRule type="cellIs" dxfId="7" priority="17" operator="between">
      <formula>45</formula>
      <formula>60</formula>
    </cfRule>
    <cfRule type="cellIs" dxfId="6" priority="18" operator="lessThan">
      <formula>45</formula>
    </cfRule>
  </conditionalFormatting>
  <conditionalFormatting sqref="G11:AP11">
    <cfRule type="cellIs" dxfId="5" priority="10" operator="greaterThan">
      <formula>0.5</formula>
    </cfRule>
    <cfRule type="cellIs" dxfId="4" priority="11" operator="between">
      <formula>0.25</formula>
      <formula>0.5</formula>
    </cfRule>
    <cfRule type="cellIs" dxfId="3" priority="12" operator="lessThan">
      <formula>0.25</formula>
    </cfRule>
  </conditionalFormatting>
  <conditionalFormatting sqref="G12:AP12">
    <cfRule type="cellIs" dxfId="2" priority="4" operator="lessThan">
      <formula>0.1</formula>
    </cfRule>
    <cfRule type="cellIs" dxfId="1" priority="5" operator="between">
      <formula>0.1</formula>
      <formula>0.2</formula>
    </cfRule>
    <cfRule type="cellIs" dxfId="0" priority="6" operator="greaterThan">
      <formula>0.2</formula>
    </cfRule>
  </conditionalFormatting>
  <hyperlinks>
    <hyperlink ref="G14" r:id="rId1" display="Bezoek mijn website www.detalentengids.nl voor nog meer interessante informatie, downloas en inspiratie." xr:uid="{4369B134-193D-4E8E-A8A0-493F98ABAABF}"/>
  </hyperlinks>
  <pageMargins left="0.7" right="0.7" top="0.75" bottom="0.75" header="0.3" footer="0.3"/>
  <pageSetup paperSize="9" orientation="portrait" horizontalDpi="4294967292" verticalDpi="4294967292"/>
  <extLst>
    <ext xmlns:x14="http://schemas.microsoft.com/office/spreadsheetml/2009/9/main" uri="{05C60535-1F16-4fd2-B633-F4F36F0B64E0}">
      <x14:sparklineGroups xmlns:xm="http://schemas.microsoft.com/office/excel/2006/main">
        <x14:sparklineGroup displayEmptyCellsAs="gap" xr2:uid="{2A7388A7-83B7-40BE-A4F1-DA92D0E0D96E}">
          <x14:colorSeries rgb="FF376092"/>
          <x14:colorNegative rgb="FFD00000"/>
          <x14:colorAxis rgb="FF000000"/>
          <x14:colorMarkers rgb="FFD00000"/>
          <x14:colorFirst rgb="FFD00000"/>
          <x14:colorLast rgb="FFD00000"/>
          <x14:colorHigh rgb="FFD00000"/>
          <x14:colorLow rgb="FFD00000"/>
          <x14:sparklines>
            <x14:sparkline>
              <xm:f>'1_KPI_dashboard_maand'!G6:AP6</xm:f>
              <xm:sqref>E6</xm:sqref>
            </x14:sparkline>
          </x14:sparklines>
        </x14:sparklineGroup>
        <x14:sparklineGroup displayEmptyCellsAs="gap" xr2:uid="{24AC331D-5664-42F6-8928-0B5992DC2A71}">
          <x14:colorSeries rgb="FF376092"/>
          <x14:colorNegative rgb="FFD00000"/>
          <x14:colorAxis rgb="FF000000"/>
          <x14:colorMarkers rgb="FFD00000"/>
          <x14:colorFirst rgb="FFD00000"/>
          <x14:colorLast rgb="FFD00000"/>
          <x14:colorHigh rgb="FFD00000"/>
          <x14:colorLow rgb="FFD00000"/>
          <x14:sparklines>
            <x14:sparkline>
              <xm:f>'1_KPI_dashboard_maand'!G10:AP10</xm:f>
              <xm:sqref>E10</xm:sqref>
            </x14:sparkline>
          </x14:sparklines>
        </x14:sparklineGroup>
        <x14:sparklineGroup displayEmptyCellsAs="gap" xr2:uid="{E910969A-4404-428C-BF47-F5A59900F4EA}">
          <x14:colorSeries rgb="FF376092"/>
          <x14:colorNegative rgb="FFD00000"/>
          <x14:colorAxis rgb="FF000000"/>
          <x14:colorMarkers rgb="FFD00000"/>
          <x14:colorFirst rgb="FFD00000"/>
          <x14:colorLast rgb="FFD00000"/>
          <x14:colorHigh rgb="FFD00000"/>
          <x14:colorLow rgb="FFD00000"/>
          <x14:sparklines>
            <x14:sparkline>
              <xm:f>'1_KPI_dashboard_maand'!G5:AP5</xm:f>
              <xm:sqref>E5</xm:sqref>
            </x14:sparkline>
          </x14:sparklines>
        </x14:sparklineGroup>
        <x14:sparklineGroup displayEmptyCellsAs="gap" xr2:uid="{27573BCF-9438-42EE-BB36-5CCD36028D45}">
          <x14:colorSeries rgb="FF376092"/>
          <x14:colorNegative rgb="FFD00000"/>
          <x14:colorAxis rgb="FF000000"/>
          <x14:colorMarkers rgb="FFD00000"/>
          <x14:colorFirst rgb="FFD00000"/>
          <x14:colorLast rgb="FFD00000"/>
          <x14:colorHigh rgb="FFD00000"/>
          <x14:colorLow rgb="FFD00000"/>
          <x14:sparklines>
            <x14:sparkline>
              <xm:f>'1_KPI_dashboard_maand'!G4:AP4</xm:f>
              <xm:sqref>E4</xm:sqref>
            </x14:sparkline>
          </x14:sparklines>
        </x14:sparklineGroup>
        <x14:sparklineGroup displayEmptyCellsAs="gap" xr2:uid="{A92366ED-F5DE-43F6-971F-1C3585CF96D8}">
          <x14:colorSeries rgb="FF376092"/>
          <x14:colorNegative rgb="FFD00000"/>
          <x14:colorAxis rgb="FF000000"/>
          <x14:colorMarkers rgb="FFD00000"/>
          <x14:colorFirst rgb="FFD00000"/>
          <x14:colorLast rgb="FFD00000"/>
          <x14:colorHigh rgb="FFD00000"/>
          <x14:colorLow rgb="FFD00000"/>
          <x14:sparklines>
            <x14:sparkline>
              <xm:f>'1_KPI_dashboard_maand'!G12:AP12</xm:f>
              <xm:sqref>E12</xm:sqref>
            </x14:sparkline>
          </x14:sparklines>
        </x14:sparklineGroup>
        <x14:sparklineGroup displayEmptyCellsAs="gap" xr2:uid="{43E9E2E7-B725-4E34-BFA3-AF8D7BBF3A2D}">
          <x14:colorSeries rgb="FF376092"/>
          <x14:colorNegative rgb="FFD00000"/>
          <x14:colorAxis rgb="FF000000"/>
          <x14:colorMarkers rgb="FFD00000"/>
          <x14:colorFirst rgb="FFD00000"/>
          <x14:colorLast rgb="FFD00000"/>
          <x14:colorHigh rgb="FFD00000"/>
          <x14:colorLow rgb="FFD00000"/>
          <x14:sparklines>
            <x14:sparkline>
              <xm:f>'1_KPI_dashboard_maand'!G9:AP9</xm:f>
              <xm:sqref>E9</xm:sqref>
            </x14:sparkline>
          </x14:sparklines>
        </x14:sparklineGroup>
        <x14:sparklineGroup displayEmptyCellsAs="gap" xr2:uid="{FA31D116-CB60-4609-8E2F-3D4D91C17779}">
          <x14:colorSeries rgb="FF376092"/>
          <x14:colorNegative rgb="FFD00000"/>
          <x14:colorAxis rgb="FF000000"/>
          <x14:colorMarkers rgb="FFD00000"/>
          <x14:colorFirst rgb="FFD00000"/>
          <x14:colorLast rgb="FFD00000"/>
          <x14:colorHigh rgb="FFD00000"/>
          <x14:colorLow rgb="FFD00000"/>
          <x14:sparklines>
            <x14:sparkline>
              <xm:f>'1_KPI_dashboard_maand'!G11:AP11</xm:f>
              <xm:sqref>E11</xm:sqref>
            </x14:sparkline>
          </x14:sparklines>
        </x14:sparklineGroup>
        <x14:sparklineGroup displayEmptyCellsAs="gap" xr2:uid="{A9AF9519-AD93-4FE8-A707-85BB39E7C1A4}">
          <x14:colorSeries rgb="FF376092"/>
          <x14:colorNegative rgb="FFD00000"/>
          <x14:colorAxis rgb="FF000000"/>
          <x14:colorMarkers rgb="FFD00000"/>
          <x14:colorFirst rgb="FFD00000"/>
          <x14:colorLast rgb="FFD00000"/>
          <x14:colorHigh rgb="FFD00000"/>
          <x14:colorLow rgb="FFD00000"/>
          <x14:sparklines>
            <x14:sparkline>
              <xm:f>'1_KPI_dashboard_maand'!G8:AP8</xm:f>
              <xm:sqref>E8</xm:sqref>
            </x14:sparkline>
          </x14:sparklines>
        </x14:sparklineGroup>
        <x14:sparklineGroup displayEmptyCellsAs="gap" xr2:uid="{0C75BC6D-3812-4F77-9599-C8528EDD6B5F}">
          <x14:colorSeries rgb="FF376092"/>
          <x14:colorNegative rgb="FFD00000"/>
          <x14:colorAxis rgb="FF000000"/>
          <x14:colorMarkers rgb="FFD00000"/>
          <x14:colorFirst rgb="FFD00000"/>
          <x14:colorLast rgb="FFD00000"/>
          <x14:colorHigh rgb="FFD00000"/>
          <x14:colorLow rgb="FFD00000"/>
          <x14:sparklines>
            <x14:sparkline>
              <xm:f>'1_KPI_dashboard_maand'!G7:AP7</xm:f>
              <xm:sqref>E7</xm:sqref>
            </x14:sparkline>
          </x14:sparklines>
        </x14:sparklineGroup>
      </x14:sparklineGroup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878B3-00EB-4842-A722-D09F957E837B}">
  <dimension ref="A1:AL29"/>
  <sheetViews>
    <sheetView workbookViewId="0">
      <selection activeCell="G30" sqref="G30"/>
    </sheetView>
  </sheetViews>
  <sheetFormatPr defaultColWidth="17" defaultRowHeight="15.5" x14ac:dyDescent="0.35"/>
  <cols>
    <col min="1" max="1" width="14.08203125" style="10" bestFit="1" customWidth="1"/>
    <col min="2" max="2" width="40" style="10" bestFit="1" customWidth="1"/>
    <col min="3" max="38" width="11.33203125" style="10" bestFit="1" customWidth="1"/>
    <col min="39" max="16384" width="17" style="10"/>
  </cols>
  <sheetData>
    <row r="1" spans="1:38" ht="27" customHeight="1" x14ac:dyDescent="0.35">
      <c r="A1" s="88" t="s">
        <v>345</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row>
    <row r="3" spans="1:38" x14ac:dyDescent="0.35">
      <c r="A3" s="28" t="s">
        <v>245</v>
      </c>
      <c r="B3" s="33" t="s">
        <v>246</v>
      </c>
      <c r="C3" s="34">
        <v>44927</v>
      </c>
      <c r="D3" s="34">
        <v>44958</v>
      </c>
      <c r="E3" s="34">
        <v>44986</v>
      </c>
      <c r="F3" s="34">
        <v>45017</v>
      </c>
      <c r="G3" s="34">
        <v>45047</v>
      </c>
      <c r="H3" s="34">
        <v>45078</v>
      </c>
      <c r="I3" s="34">
        <v>45108</v>
      </c>
      <c r="J3" s="34">
        <v>45139</v>
      </c>
      <c r="K3" s="34">
        <v>45170</v>
      </c>
      <c r="L3" s="34">
        <v>45200</v>
      </c>
      <c r="M3" s="34">
        <v>45231</v>
      </c>
      <c r="N3" s="34">
        <v>45261</v>
      </c>
      <c r="O3" s="34">
        <v>45292</v>
      </c>
      <c r="P3" s="34">
        <v>45323</v>
      </c>
      <c r="Q3" s="34">
        <v>45352</v>
      </c>
      <c r="R3" s="34">
        <v>45383</v>
      </c>
      <c r="S3" s="34">
        <v>45413</v>
      </c>
      <c r="T3" s="34">
        <v>45444</v>
      </c>
      <c r="U3" s="34">
        <v>45474</v>
      </c>
      <c r="V3" s="34">
        <v>45505</v>
      </c>
      <c r="W3" s="34">
        <v>45536</v>
      </c>
      <c r="X3" s="34">
        <v>45566</v>
      </c>
      <c r="Y3" s="34">
        <v>45597</v>
      </c>
      <c r="Z3" s="34">
        <v>45627</v>
      </c>
      <c r="AA3" s="34">
        <v>45658</v>
      </c>
      <c r="AB3" s="34">
        <v>45689</v>
      </c>
      <c r="AC3" s="34">
        <v>45717</v>
      </c>
      <c r="AD3" s="34">
        <v>45748</v>
      </c>
      <c r="AE3" s="34">
        <v>45778</v>
      </c>
      <c r="AF3" s="34">
        <v>45809</v>
      </c>
      <c r="AG3" s="34">
        <v>45839</v>
      </c>
      <c r="AH3" s="34">
        <v>45870</v>
      </c>
      <c r="AI3" s="34">
        <v>45901</v>
      </c>
      <c r="AJ3" s="34">
        <v>45931</v>
      </c>
      <c r="AK3" s="34">
        <v>45962</v>
      </c>
      <c r="AL3" s="34">
        <v>45992</v>
      </c>
    </row>
    <row r="4" spans="1:38" x14ac:dyDescent="0.35">
      <c r="A4" s="29" t="s">
        <v>243</v>
      </c>
      <c r="B4" s="48" t="s">
        <v>274</v>
      </c>
      <c r="C4" s="11">
        <f>SUM(C5:C11)</f>
        <v>541700</v>
      </c>
      <c r="D4" s="11">
        <f t="shared" ref="D4:AL4" si="0">SUM(D5:D11)</f>
        <v>447700</v>
      </c>
      <c r="E4" s="11">
        <f t="shared" si="0"/>
        <v>353200</v>
      </c>
      <c r="F4" s="11">
        <f t="shared" si="0"/>
        <v>627700</v>
      </c>
      <c r="G4" s="11">
        <f t="shared" si="0"/>
        <v>47700</v>
      </c>
      <c r="H4" s="11">
        <f t="shared" si="0"/>
        <v>43700</v>
      </c>
      <c r="I4" s="11">
        <f t="shared" si="0"/>
        <v>59200</v>
      </c>
      <c r="J4" s="11">
        <f t="shared" si="0"/>
        <v>48200</v>
      </c>
      <c r="K4" s="11">
        <f t="shared" si="0"/>
        <v>49700</v>
      </c>
      <c r="L4" s="11">
        <f t="shared" si="0"/>
        <v>47700</v>
      </c>
      <c r="M4" s="11">
        <f t="shared" si="0"/>
        <v>53700</v>
      </c>
      <c r="N4" s="11">
        <f t="shared" si="0"/>
        <v>40200</v>
      </c>
      <c r="O4" s="11">
        <f t="shared" si="0"/>
        <v>46700</v>
      </c>
      <c r="P4" s="11">
        <f t="shared" si="0"/>
        <v>53700</v>
      </c>
      <c r="Q4" s="11">
        <f t="shared" si="0"/>
        <v>60200</v>
      </c>
      <c r="R4" s="11">
        <f t="shared" si="0"/>
        <v>53700</v>
      </c>
      <c r="S4" s="11">
        <f t="shared" si="0"/>
        <v>47700</v>
      </c>
      <c r="T4" s="11">
        <f t="shared" si="0"/>
        <v>43700</v>
      </c>
      <c r="U4" s="11">
        <f t="shared" si="0"/>
        <v>59200</v>
      </c>
      <c r="V4" s="11">
        <f t="shared" si="0"/>
        <v>48200</v>
      </c>
      <c r="W4" s="11">
        <f t="shared" si="0"/>
        <v>49700</v>
      </c>
      <c r="X4" s="11">
        <f t="shared" si="0"/>
        <v>47700</v>
      </c>
      <c r="Y4" s="11">
        <f t="shared" si="0"/>
        <v>53700</v>
      </c>
      <c r="Z4" s="11">
        <f t="shared" si="0"/>
        <v>40200</v>
      </c>
      <c r="AA4" s="11">
        <f t="shared" si="0"/>
        <v>46700</v>
      </c>
      <c r="AB4" s="11">
        <f t="shared" si="0"/>
        <v>53700</v>
      </c>
      <c r="AC4" s="11">
        <f t="shared" si="0"/>
        <v>60200</v>
      </c>
      <c r="AD4" s="11">
        <f t="shared" si="0"/>
        <v>53700</v>
      </c>
      <c r="AE4" s="11">
        <f t="shared" si="0"/>
        <v>47700</v>
      </c>
      <c r="AF4" s="11">
        <f t="shared" si="0"/>
        <v>43700</v>
      </c>
      <c r="AG4" s="11">
        <f t="shared" si="0"/>
        <v>59200</v>
      </c>
      <c r="AH4" s="11">
        <f t="shared" si="0"/>
        <v>48200</v>
      </c>
      <c r="AI4" s="11">
        <f t="shared" si="0"/>
        <v>49700</v>
      </c>
      <c r="AJ4" s="11">
        <f t="shared" si="0"/>
        <v>47700</v>
      </c>
      <c r="AK4" s="11">
        <f t="shared" si="0"/>
        <v>53700</v>
      </c>
      <c r="AL4" s="11">
        <f t="shared" si="0"/>
        <v>40200</v>
      </c>
    </row>
    <row r="5" spans="1:38" x14ac:dyDescent="0.35">
      <c r="A5" s="29" t="s">
        <v>244</v>
      </c>
      <c r="B5" s="42" t="s">
        <v>75</v>
      </c>
      <c r="C5" s="93">
        <v>500000</v>
      </c>
      <c r="D5" s="93">
        <v>400000</v>
      </c>
      <c r="E5" s="93">
        <v>300000</v>
      </c>
      <c r="F5" s="93">
        <v>580000</v>
      </c>
      <c r="G5" s="93">
        <v>5500</v>
      </c>
      <c r="H5" s="93">
        <v>4500</v>
      </c>
      <c r="I5" s="93">
        <v>7500</v>
      </c>
      <c r="J5" s="93">
        <v>5000</v>
      </c>
      <c r="K5" s="93">
        <v>5500</v>
      </c>
      <c r="L5" s="93">
        <v>5000</v>
      </c>
      <c r="M5" s="93">
        <v>6500</v>
      </c>
      <c r="N5" s="93">
        <v>3500</v>
      </c>
      <c r="O5" s="93">
        <v>5000</v>
      </c>
      <c r="P5" s="93">
        <v>6000</v>
      </c>
      <c r="Q5" s="93">
        <v>7000</v>
      </c>
      <c r="R5" s="93">
        <v>6000</v>
      </c>
      <c r="S5" s="93">
        <v>5500</v>
      </c>
      <c r="T5" s="93">
        <v>4500</v>
      </c>
      <c r="U5" s="93">
        <v>7500</v>
      </c>
      <c r="V5" s="93">
        <v>5000</v>
      </c>
      <c r="W5" s="93">
        <v>5500</v>
      </c>
      <c r="X5" s="93">
        <v>5000</v>
      </c>
      <c r="Y5" s="93">
        <v>6500</v>
      </c>
      <c r="Z5" s="93">
        <v>3500</v>
      </c>
      <c r="AA5" s="93">
        <v>5000</v>
      </c>
      <c r="AB5" s="93">
        <v>6000</v>
      </c>
      <c r="AC5" s="93">
        <v>7000</v>
      </c>
      <c r="AD5" s="93">
        <v>6000</v>
      </c>
      <c r="AE5" s="93">
        <v>5500</v>
      </c>
      <c r="AF5" s="93">
        <v>4500</v>
      </c>
      <c r="AG5" s="93">
        <v>7500</v>
      </c>
      <c r="AH5" s="93">
        <v>5000</v>
      </c>
      <c r="AI5" s="93">
        <v>5500</v>
      </c>
      <c r="AJ5" s="93">
        <v>5000</v>
      </c>
      <c r="AK5" s="93">
        <v>6500</v>
      </c>
      <c r="AL5" s="93">
        <v>3500</v>
      </c>
    </row>
    <row r="6" spans="1:38" x14ac:dyDescent="0.35">
      <c r="A6" s="29" t="s">
        <v>244</v>
      </c>
      <c r="B6" s="42" t="s">
        <v>77</v>
      </c>
      <c r="C6" s="93">
        <v>20000</v>
      </c>
      <c r="D6" s="93">
        <v>25000</v>
      </c>
      <c r="E6" s="93">
        <v>30000</v>
      </c>
      <c r="F6" s="93">
        <v>25000</v>
      </c>
      <c r="G6" s="93">
        <v>20000</v>
      </c>
      <c r="H6" s="93">
        <v>17500</v>
      </c>
      <c r="I6" s="93">
        <v>28000</v>
      </c>
      <c r="J6" s="93">
        <v>21000</v>
      </c>
      <c r="K6" s="93">
        <v>22000</v>
      </c>
      <c r="L6" s="93">
        <v>21000</v>
      </c>
      <c r="M6" s="93">
        <v>24500</v>
      </c>
      <c r="N6" s="93">
        <v>17000</v>
      </c>
      <c r="O6" s="93">
        <v>20000</v>
      </c>
      <c r="P6" s="93">
        <v>25000</v>
      </c>
      <c r="Q6" s="93">
        <v>30000</v>
      </c>
      <c r="R6" s="93">
        <v>25000</v>
      </c>
      <c r="S6" s="93">
        <v>20000</v>
      </c>
      <c r="T6" s="93">
        <v>17500</v>
      </c>
      <c r="U6" s="93">
        <v>28000</v>
      </c>
      <c r="V6" s="93">
        <v>21000</v>
      </c>
      <c r="W6" s="93">
        <v>22000</v>
      </c>
      <c r="X6" s="93">
        <v>21000</v>
      </c>
      <c r="Y6" s="93">
        <v>24500</v>
      </c>
      <c r="Z6" s="93">
        <v>17000</v>
      </c>
      <c r="AA6" s="93">
        <v>20000</v>
      </c>
      <c r="AB6" s="93">
        <v>25000</v>
      </c>
      <c r="AC6" s="93">
        <v>30000</v>
      </c>
      <c r="AD6" s="93">
        <v>25000</v>
      </c>
      <c r="AE6" s="93">
        <v>20000</v>
      </c>
      <c r="AF6" s="93">
        <v>17500</v>
      </c>
      <c r="AG6" s="93">
        <v>28000</v>
      </c>
      <c r="AH6" s="93">
        <v>21000</v>
      </c>
      <c r="AI6" s="93">
        <v>22000</v>
      </c>
      <c r="AJ6" s="93">
        <v>21000</v>
      </c>
      <c r="AK6" s="93">
        <v>24500</v>
      </c>
      <c r="AL6" s="93">
        <v>17000</v>
      </c>
    </row>
    <row r="7" spans="1:38" x14ac:dyDescent="0.35">
      <c r="A7" s="29" t="s">
        <v>244</v>
      </c>
      <c r="B7" s="42" t="s">
        <v>76</v>
      </c>
      <c r="C7" s="93">
        <v>10000</v>
      </c>
      <c r="D7" s="93">
        <v>10000</v>
      </c>
      <c r="E7" s="93">
        <v>10000</v>
      </c>
      <c r="F7" s="93">
        <v>10000</v>
      </c>
      <c r="G7" s="93">
        <v>10000</v>
      </c>
      <c r="H7" s="93">
        <v>10000</v>
      </c>
      <c r="I7" s="93">
        <v>10000</v>
      </c>
      <c r="J7" s="93">
        <v>10000</v>
      </c>
      <c r="K7" s="93">
        <v>10000</v>
      </c>
      <c r="L7" s="93">
        <v>10000</v>
      </c>
      <c r="M7" s="93">
        <v>10000</v>
      </c>
      <c r="N7" s="93">
        <v>10000</v>
      </c>
      <c r="O7" s="93">
        <v>10000</v>
      </c>
      <c r="P7" s="93">
        <v>10000</v>
      </c>
      <c r="Q7" s="93">
        <v>10000</v>
      </c>
      <c r="R7" s="93">
        <v>10000</v>
      </c>
      <c r="S7" s="93">
        <v>10000</v>
      </c>
      <c r="T7" s="93">
        <v>10000</v>
      </c>
      <c r="U7" s="93">
        <v>10000</v>
      </c>
      <c r="V7" s="93">
        <v>10000</v>
      </c>
      <c r="W7" s="93">
        <v>10000</v>
      </c>
      <c r="X7" s="93">
        <v>10000</v>
      </c>
      <c r="Y7" s="93">
        <v>10000</v>
      </c>
      <c r="Z7" s="93">
        <v>10000</v>
      </c>
      <c r="AA7" s="93">
        <v>10000</v>
      </c>
      <c r="AB7" s="93">
        <v>10000</v>
      </c>
      <c r="AC7" s="93">
        <v>10000</v>
      </c>
      <c r="AD7" s="93">
        <v>10000</v>
      </c>
      <c r="AE7" s="93">
        <v>10000</v>
      </c>
      <c r="AF7" s="93">
        <v>10000</v>
      </c>
      <c r="AG7" s="93">
        <v>10000</v>
      </c>
      <c r="AH7" s="93">
        <v>10000</v>
      </c>
      <c r="AI7" s="93">
        <v>10000</v>
      </c>
      <c r="AJ7" s="93">
        <v>10000</v>
      </c>
      <c r="AK7" s="93">
        <v>10000</v>
      </c>
      <c r="AL7" s="93">
        <v>10000</v>
      </c>
    </row>
    <row r="8" spans="1:38" x14ac:dyDescent="0.35">
      <c r="A8" s="29" t="s">
        <v>244</v>
      </c>
      <c r="B8" s="42" t="s">
        <v>78</v>
      </c>
      <c r="C8" s="93">
        <v>7500</v>
      </c>
      <c r="D8" s="93">
        <v>8000</v>
      </c>
      <c r="E8" s="93">
        <v>8500</v>
      </c>
      <c r="F8" s="93">
        <v>8000</v>
      </c>
      <c r="G8" s="93">
        <v>7500</v>
      </c>
      <c r="H8" s="93">
        <v>7000</v>
      </c>
      <c r="I8" s="93">
        <v>9000</v>
      </c>
      <c r="J8" s="93">
        <v>7500</v>
      </c>
      <c r="K8" s="93">
        <v>7500</v>
      </c>
      <c r="L8" s="93">
        <v>7000</v>
      </c>
      <c r="M8" s="93">
        <v>8000</v>
      </c>
      <c r="N8" s="93">
        <v>5000</v>
      </c>
      <c r="O8" s="93">
        <v>7500</v>
      </c>
      <c r="P8" s="93">
        <v>8000</v>
      </c>
      <c r="Q8" s="93">
        <v>8500</v>
      </c>
      <c r="R8" s="93">
        <v>8000</v>
      </c>
      <c r="S8" s="93">
        <v>7500</v>
      </c>
      <c r="T8" s="93">
        <v>7000</v>
      </c>
      <c r="U8" s="93">
        <v>9000</v>
      </c>
      <c r="V8" s="93">
        <v>7500</v>
      </c>
      <c r="W8" s="93">
        <v>7500</v>
      </c>
      <c r="X8" s="93">
        <v>7000</v>
      </c>
      <c r="Y8" s="93">
        <v>8000</v>
      </c>
      <c r="Z8" s="93">
        <v>5000</v>
      </c>
      <c r="AA8" s="93">
        <v>7500</v>
      </c>
      <c r="AB8" s="93">
        <v>8000</v>
      </c>
      <c r="AC8" s="93">
        <v>8500</v>
      </c>
      <c r="AD8" s="93">
        <v>8000</v>
      </c>
      <c r="AE8" s="93">
        <v>7500</v>
      </c>
      <c r="AF8" s="93">
        <v>7000</v>
      </c>
      <c r="AG8" s="93">
        <v>9000</v>
      </c>
      <c r="AH8" s="93">
        <v>7500</v>
      </c>
      <c r="AI8" s="93">
        <v>7500</v>
      </c>
      <c r="AJ8" s="93">
        <v>7000</v>
      </c>
      <c r="AK8" s="93">
        <v>8000</v>
      </c>
      <c r="AL8" s="93">
        <v>5000</v>
      </c>
    </row>
    <row r="9" spans="1:38" x14ac:dyDescent="0.35">
      <c r="A9" s="29" t="s">
        <v>244</v>
      </c>
      <c r="B9" s="42" t="s">
        <v>79</v>
      </c>
      <c r="C9" s="93">
        <v>500</v>
      </c>
      <c r="D9" s="93">
        <v>500</v>
      </c>
      <c r="E9" s="93">
        <v>500</v>
      </c>
      <c r="F9" s="93">
        <v>500</v>
      </c>
      <c r="G9" s="93">
        <v>500</v>
      </c>
      <c r="H9" s="93">
        <v>500</v>
      </c>
      <c r="I9" s="93">
        <v>500</v>
      </c>
      <c r="J9" s="93">
        <v>500</v>
      </c>
      <c r="K9" s="93">
        <v>500</v>
      </c>
      <c r="L9" s="93">
        <v>500</v>
      </c>
      <c r="M9" s="93">
        <v>500</v>
      </c>
      <c r="N9" s="93">
        <v>500</v>
      </c>
      <c r="O9" s="93">
        <v>500</v>
      </c>
      <c r="P9" s="93">
        <v>500</v>
      </c>
      <c r="Q9" s="93">
        <v>500</v>
      </c>
      <c r="R9" s="93">
        <v>500</v>
      </c>
      <c r="S9" s="93">
        <v>500</v>
      </c>
      <c r="T9" s="93">
        <v>500</v>
      </c>
      <c r="U9" s="93">
        <v>500</v>
      </c>
      <c r="V9" s="93">
        <v>500</v>
      </c>
      <c r="W9" s="93">
        <v>500</v>
      </c>
      <c r="X9" s="93">
        <v>500</v>
      </c>
      <c r="Y9" s="93">
        <v>500</v>
      </c>
      <c r="Z9" s="93">
        <v>500</v>
      </c>
      <c r="AA9" s="93">
        <v>500</v>
      </c>
      <c r="AB9" s="93">
        <v>500</v>
      </c>
      <c r="AC9" s="93">
        <v>500</v>
      </c>
      <c r="AD9" s="93">
        <v>500</v>
      </c>
      <c r="AE9" s="93">
        <v>500</v>
      </c>
      <c r="AF9" s="93">
        <v>500</v>
      </c>
      <c r="AG9" s="93">
        <v>500</v>
      </c>
      <c r="AH9" s="93">
        <v>500</v>
      </c>
      <c r="AI9" s="93">
        <v>500</v>
      </c>
      <c r="AJ9" s="93">
        <v>500</v>
      </c>
      <c r="AK9" s="93">
        <v>500</v>
      </c>
      <c r="AL9" s="93">
        <v>500</v>
      </c>
    </row>
    <row r="10" spans="1:38" x14ac:dyDescent="0.35">
      <c r="A10" s="29" t="s">
        <v>244</v>
      </c>
      <c r="B10" s="42" t="s">
        <v>80</v>
      </c>
      <c r="C10" s="93">
        <v>1200</v>
      </c>
      <c r="D10" s="93">
        <v>1200</v>
      </c>
      <c r="E10" s="93">
        <v>1200</v>
      </c>
      <c r="F10" s="93">
        <v>1200</v>
      </c>
      <c r="G10" s="93">
        <v>1200</v>
      </c>
      <c r="H10" s="93">
        <v>1200</v>
      </c>
      <c r="I10" s="93">
        <v>1200</v>
      </c>
      <c r="J10" s="93">
        <v>1200</v>
      </c>
      <c r="K10" s="93">
        <v>1200</v>
      </c>
      <c r="L10" s="93">
        <v>1200</v>
      </c>
      <c r="M10" s="93">
        <v>1200</v>
      </c>
      <c r="N10" s="93">
        <v>1200</v>
      </c>
      <c r="O10" s="93">
        <v>1200</v>
      </c>
      <c r="P10" s="93">
        <v>1200</v>
      </c>
      <c r="Q10" s="93">
        <v>1200</v>
      </c>
      <c r="R10" s="93">
        <v>1200</v>
      </c>
      <c r="S10" s="93">
        <v>1200</v>
      </c>
      <c r="T10" s="93">
        <v>1200</v>
      </c>
      <c r="U10" s="93">
        <v>1200</v>
      </c>
      <c r="V10" s="93">
        <v>1200</v>
      </c>
      <c r="W10" s="93">
        <v>1200</v>
      </c>
      <c r="X10" s="93">
        <v>1200</v>
      </c>
      <c r="Y10" s="93">
        <v>1200</v>
      </c>
      <c r="Z10" s="93">
        <v>1200</v>
      </c>
      <c r="AA10" s="93">
        <v>1200</v>
      </c>
      <c r="AB10" s="93">
        <v>1200</v>
      </c>
      <c r="AC10" s="93">
        <v>1200</v>
      </c>
      <c r="AD10" s="93">
        <v>1200</v>
      </c>
      <c r="AE10" s="93">
        <v>1200</v>
      </c>
      <c r="AF10" s="93">
        <v>1200</v>
      </c>
      <c r="AG10" s="93">
        <v>1200</v>
      </c>
      <c r="AH10" s="93">
        <v>1200</v>
      </c>
      <c r="AI10" s="93">
        <v>1200</v>
      </c>
      <c r="AJ10" s="93">
        <v>1200</v>
      </c>
      <c r="AK10" s="93">
        <v>1200</v>
      </c>
      <c r="AL10" s="93">
        <v>1200</v>
      </c>
    </row>
    <row r="11" spans="1:38" x14ac:dyDescent="0.35">
      <c r="A11" s="29" t="s">
        <v>244</v>
      </c>
      <c r="B11" s="42" t="s">
        <v>103</v>
      </c>
      <c r="C11" s="93">
        <v>2500</v>
      </c>
      <c r="D11" s="93">
        <v>3000</v>
      </c>
      <c r="E11" s="93">
        <v>3000</v>
      </c>
      <c r="F11" s="93">
        <v>3000</v>
      </c>
      <c r="G11" s="93">
        <v>3000</v>
      </c>
      <c r="H11" s="93">
        <v>3000</v>
      </c>
      <c r="I11" s="93">
        <v>3000</v>
      </c>
      <c r="J11" s="93">
        <v>3000</v>
      </c>
      <c r="K11" s="93">
        <v>3000</v>
      </c>
      <c r="L11" s="93">
        <v>3000</v>
      </c>
      <c r="M11" s="93">
        <v>3000</v>
      </c>
      <c r="N11" s="93">
        <v>3000</v>
      </c>
      <c r="O11" s="93">
        <v>2500</v>
      </c>
      <c r="P11" s="93">
        <v>3000</v>
      </c>
      <c r="Q11" s="93">
        <v>3000</v>
      </c>
      <c r="R11" s="93">
        <v>3000</v>
      </c>
      <c r="S11" s="93">
        <v>3000</v>
      </c>
      <c r="T11" s="93">
        <v>3000</v>
      </c>
      <c r="U11" s="93">
        <v>3000</v>
      </c>
      <c r="V11" s="93">
        <v>3000</v>
      </c>
      <c r="W11" s="93">
        <v>3000</v>
      </c>
      <c r="X11" s="93">
        <v>3000</v>
      </c>
      <c r="Y11" s="93">
        <v>3000</v>
      </c>
      <c r="Z11" s="93">
        <v>3000</v>
      </c>
      <c r="AA11" s="93">
        <v>2500</v>
      </c>
      <c r="AB11" s="93">
        <v>3000</v>
      </c>
      <c r="AC11" s="93">
        <v>3000</v>
      </c>
      <c r="AD11" s="93">
        <v>3000</v>
      </c>
      <c r="AE11" s="93">
        <v>3000</v>
      </c>
      <c r="AF11" s="93">
        <v>3000</v>
      </c>
      <c r="AG11" s="93">
        <v>3000</v>
      </c>
      <c r="AH11" s="93">
        <v>3000</v>
      </c>
      <c r="AI11" s="93">
        <v>3000</v>
      </c>
      <c r="AJ11" s="93">
        <v>3000</v>
      </c>
      <c r="AK11" s="93">
        <v>3000</v>
      </c>
      <c r="AL11" s="93">
        <v>3000</v>
      </c>
    </row>
    <row r="13" spans="1:38" ht="31" x14ac:dyDescent="0.35">
      <c r="B13" s="35" t="s">
        <v>273</v>
      </c>
      <c r="C13" s="11">
        <f>C4+'3. Invoer indirecte kosten'!C4</f>
        <v>772700</v>
      </c>
      <c r="D13" s="11">
        <f>D4+'3. Invoer indirecte kosten'!D4</f>
        <v>600700</v>
      </c>
      <c r="E13" s="11">
        <f>E4+'3. Invoer indirecte kosten'!E4</f>
        <v>515200</v>
      </c>
      <c r="F13" s="11">
        <f>F4+'3. Invoer indirecte kosten'!F4</f>
        <v>720700</v>
      </c>
      <c r="G13" s="11">
        <f>G4+'3. Invoer indirecte kosten'!G4</f>
        <v>137700</v>
      </c>
      <c r="H13" s="11">
        <f>H4+'3. Invoer indirecte kosten'!H4</f>
        <v>130700</v>
      </c>
      <c r="I13" s="11">
        <f>I4+'3. Invoer indirecte kosten'!I4</f>
        <v>146200</v>
      </c>
      <c r="J13" s="11">
        <f>J4+'3. Invoer indirecte kosten'!J4</f>
        <v>137200</v>
      </c>
      <c r="K13" s="11">
        <f>K4+'3. Invoer indirecte kosten'!K4</f>
        <v>140700</v>
      </c>
      <c r="L13" s="11">
        <f>L4+'3. Invoer indirecte kosten'!L4</f>
        <v>143700</v>
      </c>
      <c r="M13" s="11">
        <f>M4+'3. Invoer indirecte kosten'!M4</f>
        <v>149700</v>
      </c>
      <c r="N13" s="11">
        <f>N4+'3. Invoer indirecte kosten'!N4</f>
        <v>137700</v>
      </c>
      <c r="O13" s="11">
        <f>O4+'3. Invoer indirecte kosten'!O4</f>
        <v>137700</v>
      </c>
      <c r="P13" s="11">
        <f>P4+'3. Invoer indirecte kosten'!P4</f>
        <v>141700</v>
      </c>
      <c r="Q13" s="11">
        <f>Q4+'3. Invoer indirecte kosten'!Q4</f>
        <v>152200</v>
      </c>
      <c r="R13" s="11">
        <f>R4+'3. Invoer indirecte kosten'!R4</f>
        <v>146700</v>
      </c>
      <c r="S13" s="11">
        <f>S4+'3. Invoer indirecte kosten'!S4</f>
        <v>137700</v>
      </c>
      <c r="T13" s="11">
        <f>T4+'3. Invoer indirecte kosten'!T4</f>
        <v>130700</v>
      </c>
      <c r="U13" s="11">
        <f>U4+'3. Invoer indirecte kosten'!U4</f>
        <v>146200</v>
      </c>
      <c r="V13" s="11">
        <f>V4+'3. Invoer indirecte kosten'!V4</f>
        <v>137200</v>
      </c>
      <c r="W13" s="11">
        <f>W4+'3. Invoer indirecte kosten'!W4</f>
        <v>140700</v>
      </c>
      <c r="X13" s="11">
        <f>X4+'3. Invoer indirecte kosten'!X4</f>
        <v>143700</v>
      </c>
      <c r="Y13" s="11">
        <f>Y4+'3. Invoer indirecte kosten'!Y4</f>
        <v>149700</v>
      </c>
      <c r="Z13" s="11">
        <f>Z4+'3. Invoer indirecte kosten'!Z4</f>
        <v>137700</v>
      </c>
      <c r="AA13" s="11">
        <f>AA4+'3. Invoer indirecte kosten'!AA4</f>
        <v>137700</v>
      </c>
      <c r="AB13" s="11">
        <f>AB4+'3. Invoer indirecte kosten'!AB4</f>
        <v>141700</v>
      </c>
      <c r="AC13" s="11">
        <f>AC4+'3. Invoer indirecte kosten'!AC4</f>
        <v>152200</v>
      </c>
      <c r="AD13" s="11">
        <f>AD4+'3. Invoer indirecte kosten'!AD4</f>
        <v>146700</v>
      </c>
      <c r="AE13" s="11">
        <f>AE4+'3. Invoer indirecte kosten'!AE4</f>
        <v>137700</v>
      </c>
      <c r="AF13" s="11">
        <f>AF4+'3. Invoer indirecte kosten'!AF4</f>
        <v>130700</v>
      </c>
      <c r="AG13" s="11">
        <f>AG4+'3. Invoer indirecte kosten'!AG4</f>
        <v>146200</v>
      </c>
      <c r="AH13" s="11">
        <f>AH4+'3. Invoer indirecte kosten'!AH4</f>
        <v>137200</v>
      </c>
      <c r="AI13" s="11">
        <f>AI4+'3. Invoer indirecte kosten'!AI4</f>
        <v>140700</v>
      </c>
      <c r="AJ13" s="11">
        <f>AJ4+'3. Invoer indirecte kosten'!AJ4</f>
        <v>143700</v>
      </c>
      <c r="AK13" s="11">
        <f>AK4+'3. Invoer indirecte kosten'!AK4</f>
        <v>149700</v>
      </c>
      <c r="AL13" s="11">
        <f>AL4+'3. Invoer indirecte kosten'!AL4</f>
        <v>137700</v>
      </c>
    </row>
    <row r="15" spans="1:38" x14ac:dyDescent="0.35">
      <c r="A15" s="28" t="s">
        <v>245</v>
      </c>
      <c r="B15" s="33" t="s">
        <v>109</v>
      </c>
      <c r="C15" s="34">
        <v>44927</v>
      </c>
      <c r="D15" s="34">
        <v>44958</v>
      </c>
      <c r="E15" s="34">
        <v>44986</v>
      </c>
      <c r="F15" s="34">
        <v>45017</v>
      </c>
      <c r="G15" s="34">
        <v>45047</v>
      </c>
      <c r="H15" s="34">
        <v>45078</v>
      </c>
      <c r="I15" s="34">
        <v>45108</v>
      </c>
      <c r="J15" s="34">
        <v>45139</v>
      </c>
      <c r="K15" s="34">
        <v>45170</v>
      </c>
      <c r="L15" s="34">
        <v>45200</v>
      </c>
      <c r="M15" s="34">
        <v>45231</v>
      </c>
      <c r="N15" s="34">
        <v>45261</v>
      </c>
      <c r="O15" s="34">
        <v>45292</v>
      </c>
      <c r="P15" s="34">
        <v>45323</v>
      </c>
      <c r="Q15" s="34">
        <v>45352</v>
      </c>
      <c r="R15" s="34">
        <v>45383</v>
      </c>
      <c r="S15" s="34">
        <v>45413</v>
      </c>
      <c r="T15" s="34">
        <v>45444</v>
      </c>
      <c r="U15" s="34">
        <v>45474</v>
      </c>
      <c r="V15" s="34">
        <v>45505</v>
      </c>
      <c r="W15" s="34">
        <v>45536</v>
      </c>
      <c r="X15" s="34">
        <v>45566</v>
      </c>
      <c r="Y15" s="34">
        <v>45597</v>
      </c>
      <c r="Z15" s="34">
        <v>45627</v>
      </c>
      <c r="AA15" s="34">
        <v>45658</v>
      </c>
      <c r="AB15" s="34">
        <v>45689</v>
      </c>
      <c r="AC15" s="34">
        <v>45717</v>
      </c>
      <c r="AD15" s="34">
        <v>45748</v>
      </c>
      <c r="AE15" s="34">
        <v>45778</v>
      </c>
      <c r="AF15" s="34">
        <v>45809</v>
      </c>
      <c r="AG15" s="34">
        <v>45839</v>
      </c>
      <c r="AH15" s="34">
        <v>45870</v>
      </c>
      <c r="AI15" s="34">
        <v>45901</v>
      </c>
      <c r="AJ15" s="34">
        <v>45931</v>
      </c>
      <c r="AK15" s="34">
        <v>45962</v>
      </c>
      <c r="AL15" s="34">
        <v>45992</v>
      </c>
    </row>
    <row r="16" spans="1:38" x14ac:dyDescent="0.35">
      <c r="A16" s="29" t="s">
        <v>243</v>
      </c>
      <c r="B16" s="42" t="s">
        <v>75</v>
      </c>
      <c r="C16" s="14">
        <f t="shared" ref="C16:C22" si="1">IF(ISBLANK(C5),"",IF(ISERROR(C5/$C$13),"",(C5/$C$13)))</f>
        <v>0.64708166170570725</v>
      </c>
      <c r="D16" s="14">
        <f t="shared" ref="D16:D22" si="2">IF(ISBLANK(D5),"",IF(ISERROR(D5/$D$13),"",(D5/$D$13)))</f>
        <v>0.66588979523888792</v>
      </c>
      <c r="E16" s="14">
        <f t="shared" ref="E16:E22" si="3">IF(ISBLANK(E5),"",IF(ISERROR(E5/$E$13),"",(E5/$E$13)))</f>
        <v>0.58229813664596275</v>
      </c>
      <c r="F16" s="14">
        <f t="shared" ref="F16:F22" si="4">IF(ISBLANK(F5),"",IF(ISERROR(F5/$F$13),"",(F5/$F$13)))</f>
        <v>0.80477313722769528</v>
      </c>
      <c r="G16" s="14">
        <f t="shared" ref="G16:G22" si="5">IF(ISBLANK(G5),"",IF(ISERROR(G5/$G$13),"",(G5/$G$13)))</f>
        <v>3.9941902687000728E-2</v>
      </c>
      <c r="H16" s="14">
        <f t="shared" ref="H16:H22" si="6">IF(ISBLANK(H5),"",IF(ISERROR(H5/$H$13),"",(H5/$H$13)))</f>
        <v>3.442999234889059E-2</v>
      </c>
      <c r="I16" s="14">
        <f t="shared" ref="I16:I22" si="7">IF(ISBLANK(I5),"",IF(ISERROR(I5/$I$13),"",(I5/$I$13)))</f>
        <v>5.1299589603283173E-2</v>
      </c>
      <c r="J16" s="14">
        <f t="shared" ref="J16:J22" si="8">IF(ISBLANK(J5),"",IF(ISERROR(J5/$J$13),"",(J5/$J$13)))</f>
        <v>3.6443148688046649E-2</v>
      </c>
      <c r="K16" s="14">
        <f t="shared" ref="K16:K22" si="9">IF(ISBLANK(K5),"",IF(ISERROR(K5/$K$13),"",(K5/$K$13)))</f>
        <v>3.9090262970859983E-2</v>
      </c>
      <c r="L16" s="14">
        <f t="shared" ref="L16:L22" si="10">IF(ISBLANK(L5),"",IF(ISERROR(L5/$L$13),"",(L5/$L$13)))</f>
        <v>3.4794711203897009E-2</v>
      </c>
      <c r="M16" s="14">
        <f t="shared" ref="M16:M22" si="11">IF(ISBLANK(M5),"",IF(ISERROR(M5/$M$13),"",(M5/$M$13)))</f>
        <v>4.3420173680694722E-2</v>
      </c>
      <c r="N16" s="14">
        <f t="shared" ref="N16:N22" si="12">IF(ISBLANK(N5),"",IF(ISERROR(N5/$N$13),"",(N5/$N$13)))</f>
        <v>2.5417574437182282E-2</v>
      </c>
      <c r="O16" s="14">
        <f t="shared" ref="O16:O22" si="13">IF(ISBLANK(O5),"",IF(ISERROR(O5/$O$13),"",(O5/$O$13)))</f>
        <v>3.6310820624546117E-2</v>
      </c>
      <c r="P16" s="14">
        <f t="shared" ref="P16:P22" si="14">IF(ISBLANK(P5),"",IF(ISERROR(P5/$P$13),"",(P5/$P$13)))</f>
        <v>4.2342978122794639E-2</v>
      </c>
      <c r="Q16" s="14">
        <f t="shared" ref="Q16:Q22" si="15">IF(ISBLANK(Q5),"",IF(ISERROR(Q5/$Q$13),"",(Q5/$Q$13)))</f>
        <v>4.5992115637319315E-2</v>
      </c>
      <c r="R16" s="14">
        <f t="shared" ref="R16:R22" si="16">IF(ISBLANK(R5),"",IF(ISERROR(R5/$R$13),"",(R5/$R$13)))</f>
        <v>4.0899795501022497E-2</v>
      </c>
      <c r="S16" s="14">
        <f t="shared" ref="S16:S22" si="17">IF(ISBLANK(S5),"",IF(ISERROR(S5/$S$13),"",(S5/$S$13)))</f>
        <v>3.9941902687000728E-2</v>
      </c>
      <c r="T16" s="14">
        <f t="shared" ref="T16:T22" si="18">IF(ISBLANK(T5),"",IF(ISERROR(T5/$T$13),"",(T5/$T$13)))</f>
        <v>3.442999234889059E-2</v>
      </c>
      <c r="U16" s="14">
        <f t="shared" ref="U16:U22" si="19">IF(ISBLANK(U5),"",IF(ISERROR(U5/$U$13),"",(U5/$U$13)))</f>
        <v>5.1299589603283173E-2</v>
      </c>
      <c r="V16" s="14">
        <f t="shared" ref="V16:V22" si="20">IF(ISBLANK(V5),"",IF(ISERROR(V5/$V$13),"",(V5/$V$13)))</f>
        <v>3.6443148688046649E-2</v>
      </c>
      <c r="W16" s="14">
        <f t="shared" ref="W16:W22" si="21">IF(ISBLANK(W5),"",IF(ISERROR(W5/$W$13),"",(W5/$W$13)))</f>
        <v>3.9090262970859983E-2</v>
      </c>
      <c r="X16" s="14">
        <f t="shared" ref="X16:X22" si="22">IF(ISBLANK(X5),"",IF(ISERROR(X5/$X$13),"",(X5/$X$13)))</f>
        <v>3.4794711203897009E-2</v>
      </c>
      <c r="Y16" s="14">
        <f t="shared" ref="Y16:Y22" si="23">IF(ISBLANK(Y5),"",IF(ISERROR(Y5/$Y$13),"",(Y5/$Y$13)))</f>
        <v>4.3420173680694722E-2</v>
      </c>
      <c r="Z16" s="14">
        <f t="shared" ref="Z16:Z22" si="24">IF(ISBLANK(Z5),"",IF(ISERROR(Z5/$Z$13),"",(Z5/$Z$13)))</f>
        <v>2.5417574437182282E-2</v>
      </c>
      <c r="AA16" s="14">
        <f t="shared" ref="AA16:AA22" si="25">IF(ISBLANK(AA5),"",IF(ISERROR(AA5/$AA$13),"",(AA5/$AA$13)))</f>
        <v>3.6310820624546117E-2</v>
      </c>
      <c r="AB16" s="14">
        <f t="shared" ref="AB16:AB22" si="26">IF(ISBLANK(AB5),"",IF(ISERROR(AB5/$AB$13),"",(AB5/$AB$13)))</f>
        <v>4.2342978122794639E-2</v>
      </c>
      <c r="AC16" s="14">
        <f t="shared" ref="AC16:AC22" si="27">IF(ISBLANK(AC5),"",IF(ISERROR(AC5/$AC$13),"",(AC5/$AC$13)))</f>
        <v>4.5992115637319315E-2</v>
      </c>
      <c r="AD16" s="14">
        <f t="shared" ref="AD16:AD22" si="28">IF(ISBLANK(AD5),"",IF(ISERROR(AD5/$AD$13),"",(AD5/$AD$13)))</f>
        <v>4.0899795501022497E-2</v>
      </c>
      <c r="AE16" s="14">
        <f t="shared" ref="AE16:AE22" si="29">IF(ISBLANK(AE5),"",IF(ISERROR(AE5/$AE$13),"",(AE5/$AE$13)))</f>
        <v>3.9941902687000728E-2</v>
      </c>
      <c r="AF16" s="14">
        <f t="shared" ref="AF16:AF22" si="30">IF(ISBLANK(AF5),"",IF(ISERROR(AF5/$AF$13),"",(AF5/$AF$13)))</f>
        <v>3.442999234889059E-2</v>
      </c>
      <c r="AG16" s="14">
        <f t="shared" ref="AG16:AG22" si="31">IF(ISBLANK(AG5),"",IF(ISERROR(AG5/$AG$13),"",(AG5/$AG$13)))</f>
        <v>5.1299589603283173E-2</v>
      </c>
      <c r="AH16" s="14">
        <f t="shared" ref="AH16:AH22" si="32">IF(ISBLANK(AH5),"",IF(ISERROR(AH5/$AH$13),"",(AH5/$AH$13)))</f>
        <v>3.6443148688046649E-2</v>
      </c>
      <c r="AI16" s="14">
        <f t="shared" ref="AI16:AI22" si="33">IF(ISBLANK(AI5),"",IF(ISERROR(AI5/$AI$13),"",(AI5/$AI$13)))</f>
        <v>3.9090262970859983E-2</v>
      </c>
      <c r="AJ16" s="14">
        <f t="shared" ref="AJ16:AJ22" si="34">IF(ISBLANK(AJ5),"",IF(ISERROR(AJ5/$AJ$13),"",(AJ5/$AJ$13)))</f>
        <v>3.4794711203897009E-2</v>
      </c>
      <c r="AK16" s="14">
        <f t="shared" ref="AK16:AK22" si="35">IF(ISBLANK(AK5),"",IF(ISERROR(AK5/$AK$13),"",(AK5/$AK$13)))</f>
        <v>4.3420173680694722E-2</v>
      </c>
      <c r="AL16" s="14">
        <f t="shared" ref="AL16:AL22" si="36">IF(ISBLANK(AL5),"",IF(ISERROR(AL5/$AL$13),"",(AL5/$AL$13)))</f>
        <v>2.5417574437182282E-2</v>
      </c>
    </row>
    <row r="17" spans="1:38" x14ac:dyDescent="0.35">
      <c r="A17" s="29" t="s">
        <v>243</v>
      </c>
      <c r="B17" s="42" t="s">
        <v>77</v>
      </c>
      <c r="C17" s="14">
        <f t="shared" si="1"/>
        <v>2.5883266468228291E-2</v>
      </c>
      <c r="D17" s="14">
        <f t="shared" si="2"/>
        <v>4.1618112202430495E-2</v>
      </c>
      <c r="E17" s="14">
        <f t="shared" si="3"/>
        <v>5.8229813664596272E-2</v>
      </c>
      <c r="F17" s="14">
        <f t="shared" si="4"/>
        <v>3.468849729429721E-2</v>
      </c>
      <c r="G17" s="14">
        <f t="shared" si="5"/>
        <v>0.14524328249818447</v>
      </c>
      <c r="H17" s="14">
        <f t="shared" si="6"/>
        <v>0.13389441469013008</v>
      </c>
      <c r="I17" s="14">
        <f t="shared" si="7"/>
        <v>0.19151846785225718</v>
      </c>
      <c r="J17" s="14">
        <f t="shared" si="8"/>
        <v>0.15306122448979592</v>
      </c>
      <c r="K17" s="14">
        <f t="shared" si="9"/>
        <v>0.15636105188343993</v>
      </c>
      <c r="L17" s="14">
        <f t="shared" si="10"/>
        <v>0.14613778705636743</v>
      </c>
      <c r="M17" s="14">
        <f t="shared" si="11"/>
        <v>0.16366065464261856</v>
      </c>
      <c r="N17" s="14">
        <f t="shared" si="12"/>
        <v>0.12345679012345678</v>
      </c>
      <c r="O17" s="14">
        <f t="shared" si="13"/>
        <v>0.14524328249818447</v>
      </c>
      <c r="P17" s="14">
        <f t="shared" si="14"/>
        <v>0.17642907551164433</v>
      </c>
      <c r="Q17" s="14">
        <f t="shared" si="15"/>
        <v>0.19710906701708278</v>
      </c>
      <c r="R17" s="14">
        <f t="shared" si="16"/>
        <v>0.17041581458759372</v>
      </c>
      <c r="S17" s="14">
        <f t="shared" si="17"/>
        <v>0.14524328249818447</v>
      </c>
      <c r="T17" s="14">
        <f t="shared" si="18"/>
        <v>0.13389441469013008</v>
      </c>
      <c r="U17" s="14">
        <f t="shared" si="19"/>
        <v>0.19151846785225718</v>
      </c>
      <c r="V17" s="14">
        <f t="shared" si="20"/>
        <v>0.15306122448979592</v>
      </c>
      <c r="W17" s="14">
        <f t="shared" si="21"/>
        <v>0.15636105188343993</v>
      </c>
      <c r="X17" s="14">
        <f t="shared" si="22"/>
        <v>0.14613778705636743</v>
      </c>
      <c r="Y17" s="14">
        <f t="shared" si="23"/>
        <v>0.16366065464261856</v>
      </c>
      <c r="Z17" s="14">
        <f t="shared" si="24"/>
        <v>0.12345679012345678</v>
      </c>
      <c r="AA17" s="14">
        <f t="shared" si="25"/>
        <v>0.14524328249818447</v>
      </c>
      <c r="AB17" s="14">
        <f t="shared" si="26"/>
        <v>0.17642907551164433</v>
      </c>
      <c r="AC17" s="14">
        <f t="shared" si="27"/>
        <v>0.19710906701708278</v>
      </c>
      <c r="AD17" s="14">
        <f t="shared" si="28"/>
        <v>0.17041581458759372</v>
      </c>
      <c r="AE17" s="14">
        <f t="shared" si="29"/>
        <v>0.14524328249818447</v>
      </c>
      <c r="AF17" s="14">
        <f t="shared" si="30"/>
        <v>0.13389441469013008</v>
      </c>
      <c r="AG17" s="14">
        <f t="shared" si="31"/>
        <v>0.19151846785225718</v>
      </c>
      <c r="AH17" s="14">
        <f t="shared" si="32"/>
        <v>0.15306122448979592</v>
      </c>
      <c r="AI17" s="14">
        <f t="shared" si="33"/>
        <v>0.15636105188343993</v>
      </c>
      <c r="AJ17" s="14">
        <f t="shared" si="34"/>
        <v>0.14613778705636743</v>
      </c>
      <c r="AK17" s="14">
        <f t="shared" si="35"/>
        <v>0.16366065464261856</v>
      </c>
      <c r="AL17" s="14">
        <f t="shared" si="36"/>
        <v>0.12345679012345678</v>
      </c>
    </row>
    <row r="18" spans="1:38" x14ac:dyDescent="0.35">
      <c r="A18" s="29" t="s">
        <v>243</v>
      </c>
      <c r="B18" s="42" t="s">
        <v>76</v>
      </c>
      <c r="C18" s="14">
        <f t="shared" si="1"/>
        <v>1.2941633234114146E-2</v>
      </c>
      <c r="D18" s="14">
        <f t="shared" si="2"/>
        <v>1.66472448809722E-2</v>
      </c>
      <c r="E18" s="14">
        <f t="shared" si="3"/>
        <v>1.9409937888198756E-2</v>
      </c>
      <c r="F18" s="14">
        <f t="shared" si="4"/>
        <v>1.3875398917718884E-2</v>
      </c>
      <c r="G18" s="14">
        <f t="shared" si="5"/>
        <v>7.2621641249092234E-2</v>
      </c>
      <c r="H18" s="14">
        <f t="shared" si="6"/>
        <v>7.6511094108645747E-2</v>
      </c>
      <c r="I18" s="14">
        <f t="shared" si="7"/>
        <v>6.8399452804377564E-2</v>
      </c>
      <c r="J18" s="14">
        <f t="shared" si="8"/>
        <v>7.2886297376093298E-2</v>
      </c>
      <c r="K18" s="14">
        <f t="shared" si="9"/>
        <v>7.1073205401563616E-2</v>
      </c>
      <c r="L18" s="14">
        <f t="shared" si="10"/>
        <v>6.9589422407794019E-2</v>
      </c>
      <c r="M18" s="14">
        <f t="shared" si="11"/>
        <v>6.6800267201068811E-2</v>
      </c>
      <c r="N18" s="14">
        <f t="shared" si="12"/>
        <v>7.2621641249092234E-2</v>
      </c>
      <c r="O18" s="14">
        <f t="shared" si="13"/>
        <v>7.2621641249092234E-2</v>
      </c>
      <c r="P18" s="14">
        <f t="shared" si="14"/>
        <v>7.0571630204657732E-2</v>
      </c>
      <c r="Q18" s="14">
        <f t="shared" si="15"/>
        <v>6.5703022339027597E-2</v>
      </c>
      <c r="R18" s="14">
        <f t="shared" si="16"/>
        <v>6.8166325835037497E-2</v>
      </c>
      <c r="S18" s="14">
        <f t="shared" si="17"/>
        <v>7.2621641249092234E-2</v>
      </c>
      <c r="T18" s="14">
        <f t="shared" si="18"/>
        <v>7.6511094108645747E-2</v>
      </c>
      <c r="U18" s="14">
        <f t="shared" si="19"/>
        <v>6.8399452804377564E-2</v>
      </c>
      <c r="V18" s="14">
        <f t="shared" si="20"/>
        <v>7.2886297376093298E-2</v>
      </c>
      <c r="W18" s="14">
        <f t="shared" si="21"/>
        <v>7.1073205401563616E-2</v>
      </c>
      <c r="X18" s="14">
        <f t="shared" si="22"/>
        <v>6.9589422407794019E-2</v>
      </c>
      <c r="Y18" s="14">
        <f t="shared" si="23"/>
        <v>6.6800267201068811E-2</v>
      </c>
      <c r="Z18" s="14">
        <f t="shared" si="24"/>
        <v>7.2621641249092234E-2</v>
      </c>
      <c r="AA18" s="14">
        <f t="shared" si="25"/>
        <v>7.2621641249092234E-2</v>
      </c>
      <c r="AB18" s="14">
        <f t="shared" si="26"/>
        <v>7.0571630204657732E-2</v>
      </c>
      <c r="AC18" s="14">
        <f t="shared" si="27"/>
        <v>6.5703022339027597E-2</v>
      </c>
      <c r="AD18" s="14">
        <f t="shared" si="28"/>
        <v>6.8166325835037497E-2</v>
      </c>
      <c r="AE18" s="14">
        <f t="shared" si="29"/>
        <v>7.2621641249092234E-2</v>
      </c>
      <c r="AF18" s="14">
        <f t="shared" si="30"/>
        <v>7.6511094108645747E-2</v>
      </c>
      <c r="AG18" s="14">
        <f t="shared" si="31"/>
        <v>6.8399452804377564E-2</v>
      </c>
      <c r="AH18" s="14">
        <f t="shared" si="32"/>
        <v>7.2886297376093298E-2</v>
      </c>
      <c r="AI18" s="14">
        <f t="shared" si="33"/>
        <v>7.1073205401563616E-2</v>
      </c>
      <c r="AJ18" s="14">
        <f t="shared" si="34"/>
        <v>6.9589422407794019E-2</v>
      </c>
      <c r="AK18" s="14">
        <f t="shared" si="35"/>
        <v>6.6800267201068811E-2</v>
      </c>
      <c r="AL18" s="14">
        <f t="shared" si="36"/>
        <v>7.2621641249092234E-2</v>
      </c>
    </row>
    <row r="19" spans="1:38" x14ac:dyDescent="0.35">
      <c r="A19" s="29" t="s">
        <v>243</v>
      </c>
      <c r="B19" s="42" t="s">
        <v>78</v>
      </c>
      <c r="C19" s="14">
        <f t="shared" si="1"/>
        <v>9.7062249255856093E-3</v>
      </c>
      <c r="D19" s="14">
        <f t="shared" si="2"/>
        <v>1.331779590477776E-2</v>
      </c>
      <c r="E19" s="14">
        <f t="shared" si="3"/>
        <v>1.6498447204968944E-2</v>
      </c>
      <c r="F19" s="14">
        <f t="shared" si="4"/>
        <v>1.1100319134175108E-2</v>
      </c>
      <c r="G19" s="14">
        <f t="shared" si="5"/>
        <v>5.4466230936819175E-2</v>
      </c>
      <c r="H19" s="14">
        <f t="shared" si="6"/>
        <v>5.355776587605203E-2</v>
      </c>
      <c r="I19" s="14">
        <f t="shared" si="7"/>
        <v>6.1559507523939808E-2</v>
      </c>
      <c r="J19" s="14">
        <f t="shared" si="8"/>
        <v>5.466472303206997E-2</v>
      </c>
      <c r="K19" s="14">
        <f t="shared" si="9"/>
        <v>5.3304904051172705E-2</v>
      </c>
      <c r="L19" s="14">
        <f t="shared" si="10"/>
        <v>4.8712595685455808E-2</v>
      </c>
      <c r="M19" s="14">
        <f t="shared" si="11"/>
        <v>5.3440213760855046E-2</v>
      </c>
      <c r="N19" s="14">
        <f t="shared" si="12"/>
        <v>3.6310820624546117E-2</v>
      </c>
      <c r="O19" s="14">
        <f t="shared" si="13"/>
        <v>5.4466230936819175E-2</v>
      </c>
      <c r="P19" s="14">
        <f t="shared" si="14"/>
        <v>5.6457304163726185E-2</v>
      </c>
      <c r="Q19" s="14">
        <f t="shared" si="15"/>
        <v>5.5847568988173453E-2</v>
      </c>
      <c r="R19" s="14">
        <f t="shared" si="16"/>
        <v>5.4533060668029994E-2</v>
      </c>
      <c r="S19" s="14">
        <f t="shared" si="17"/>
        <v>5.4466230936819175E-2</v>
      </c>
      <c r="T19" s="14">
        <f t="shared" si="18"/>
        <v>5.355776587605203E-2</v>
      </c>
      <c r="U19" s="14">
        <f t="shared" si="19"/>
        <v>6.1559507523939808E-2</v>
      </c>
      <c r="V19" s="14">
        <f t="shared" si="20"/>
        <v>5.466472303206997E-2</v>
      </c>
      <c r="W19" s="14">
        <f t="shared" si="21"/>
        <v>5.3304904051172705E-2</v>
      </c>
      <c r="X19" s="14">
        <f t="shared" si="22"/>
        <v>4.8712595685455808E-2</v>
      </c>
      <c r="Y19" s="14">
        <f t="shared" si="23"/>
        <v>5.3440213760855046E-2</v>
      </c>
      <c r="Z19" s="14">
        <f t="shared" si="24"/>
        <v>3.6310820624546117E-2</v>
      </c>
      <c r="AA19" s="14">
        <f t="shared" si="25"/>
        <v>5.4466230936819175E-2</v>
      </c>
      <c r="AB19" s="14">
        <f t="shared" si="26"/>
        <v>5.6457304163726185E-2</v>
      </c>
      <c r="AC19" s="14">
        <f t="shared" si="27"/>
        <v>5.5847568988173453E-2</v>
      </c>
      <c r="AD19" s="14">
        <f t="shared" si="28"/>
        <v>5.4533060668029994E-2</v>
      </c>
      <c r="AE19" s="14">
        <f t="shared" si="29"/>
        <v>5.4466230936819175E-2</v>
      </c>
      <c r="AF19" s="14">
        <f t="shared" si="30"/>
        <v>5.355776587605203E-2</v>
      </c>
      <c r="AG19" s="14">
        <f t="shared" si="31"/>
        <v>6.1559507523939808E-2</v>
      </c>
      <c r="AH19" s="14">
        <f t="shared" si="32"/>
        <v>5.466472303206997E-2</v>
      </c>
      <c r="AI19" s="14">
        <f t="shared" si="33"/>
        <v>5.3304904051172705E-2</v>
      </c>
      <c r="AJ19" s="14">
        <f t="shared" si="34"/>
        <v>4.8712595685455808E-2</v>
      </c>
      <c r="AK19" s="14">
        <f t="shared" si="35"/>
        <v>5.3440213760855046E-2</v>
      </c>
      <c r="AL19" s="14">
        <f t="shared" si="36"/>
        <v>3.6310820624546117E-2</v>
      </c>
    </row>
    <row r="20" spans="1:38" x14ac:dyDescent="0.35">
      <c r="A20" s="29" t="s">
        <v>243</v>
      </c>
      <c r="B20" s="42" t="s">
        <v>79</v>
      </c>
      <c r="C20" s="14">
        <f t="shared" si="1"/>
        <v>6.4708166170570724E-4</v>
      </c>
      <c r="D20" s="14">
        <f t="shared" si="2"/>
        <v>8.3236224404861E-4</v>
      </c>
      <c r="E20" s="14">
        <f t="shared" si="3"/>
        <v>9.7049689440993788E-4</v>
      </c>
      <c r="F20" s="14">
        <f t="shared" si="4"/>
        <v>6.9376994588594423E-4</v>
      </c>
      <c r="G20" s="14">
        <f t="shared" si="5"/>
        <v>3.6310820624546117E-3</v>
      </c>
      <c r="H20" s="14">
        <f t="shared" si="6"/>
        <v>3.8255547054322878E-3</v>
      </c>
      <c r="I20" s="14">
        <f t="shared" si="7"/>
        <v>3.4199726402188782E-3</v>
      </c>
      <c r="J20" s="14">
        <f t="shared" si="8"/>
        <v>3.6443148688046646E-3</v>
      </c>
      <c r="K20" s="14">
        <f t="shared" si="9"/>
        <v>3.5536602700781805E-3</v>
      </c>
      <c r="L20" s="14">
        <f t="shared" si="10"/>
        <v>3.4794711203897009E-3</v>
      </c>
      <c r="M20" s="14">
        <f t="shared" si="11"/>
        <v>3.3400133600534404E-3</v>
      </c>
      <c r="N20" s="14">
        <f t="shared" si="12"/>
        <v>3.6310820624546117E-3</v>
      </c>
      <c r="O20" s="14">
        <f t="shared" si="13"/>
        <v>3.6310820624546117E-3</v>
      </c>
      <c r="P20" s="14">
        <f t="shared" si="14"/>
        <v>3.5285815102328866E-3</v>
      </c>
      <c r="Q20" s="14">
        <f t="shared" si="15"/>
        <v>3.2851511169513796E-3</v>
      </c>
      <c r="R20" s="14">
        <f t="shared" si="16"/>
        <v>3.4083162917518746E-3</v>
      </c>
      <c r="S20" s="14">
        <f t="shared" si="17"/>
        <v>3.6310820624546117E-3</v>
      </c>
      <c r="T20" s="14">
        <f t="shared" si="18"/>
        <v>3.8255547054322878E-3</v>
      </c>
      <c r="U20" s="14">
        <f t="shared" si="19"/>
        <v>3.4199726402188782E-3</v>
      </c>
      <c r="V20" s="14">
        <f t="shared" si="20"/>
        <v>3.6443148688046646E-3</v>
      </c>
      <c r="W20" s="14">
        <f t="shared" si="21"/>
        <v>3.5536602700781805E-3</v>
      </c>
      <c r="X20" s="14">
        <f t="shared" si="22"/>
        <v>3.4794711203897009E-3</v>
      </c>
      <c r="Y20" s="14">
        <f t="shared" si="23"/>
        <v>3.3400133600534404E-3</v>
      </c>
      <c r="Z20" s="14">
        <f t="shared" si="24"/>
        <v>3.6310820624546117E-3</v>
      </c>
      <c r="AA20" s="14">
        <f t="shared" si="25"/>
        <v>3.6310820624546117E-3</v>
      </c>
      <c r="AB20" s="14">
        <f t="shared" si="26"/>
        <v>3.5285815102328866E-3</v>
      </c>
      <c r="AC20" s="14">
        <f t="shared" si="27"/>
        <v>3.2851511169513796E-3</v>
      </c>
      <c r="AD20" s="14">
        <f t="shared" si="28"/>
        <v>3.4083162917518746E-3</v>
      </c>
      <c r="AE20" s="14">
        <f t="shared" si="29"/>
        <v>3.6310820624546117E-3</v>
      </c>
      <c r="AF20" s="14">
        <f t="shared" si="30"/>
        <v>3.8255547054322878E-3</v>
      </c>
      <c r="AG20" s="14">
        <f t="shared" si="31"/>
        <v>3.4199726402188782E-3</v>
      </c>
      <c r="AH20" s="14">
        <f t="shared" si="32"/>
        <v>3.6443148688046646E-3</v>
      </c>
      <c r="AI20" s="14">
        <f t="shared" si="33"/>
        <v>3.5536602700781805E-3</v>
      </c>
      <c r="AJ20" s="14">
        <f t="shared" si="34"/>
        <v>3.4794711203897009E-3</v>
      </c>
      <c r="AK20" s="14">
        <f t="shared" si="35"/>
        <v>3.3400133600534404E-3</v>
      </c>
      <c r="AL20" s="14">
        <f t="shared" si="36"/>
        <v>3.6310820624546117E-3</v>
      </c>
    </row>
    <row r="21" spans="1:38" x14ac:dyDescent="0.35">
      <c r="A21" s="29" t="s">
        <v>243</v>
      </c>
      <c r="B21" s="42" t="s">
        <v>80</v>
      </c>
      <c r="C21" s="14">
        <f t="shared" si="1"/>
        <v>1.5529959880936975E-3</v>
      </c>
      <c r="D21" s="14">
        <f t="shared" si="2"/>
        <v>1.997669385716664E-3</v>
      </c>
      <c r="E21" s="14">
        <f t="shared" si="3"/>
        <v>2.329192546583851E-3</v>
      </c>
      <c r="F21" s="14">
        <f t="shared" si="4"/>
        <v>1.6650478701262662E-3</v>
      </c>
      <c r="G21" s="14">
        <f t="shared" si="5"/>
        <v>8.7145969498910684E-3</v>
      </c>
      <c r="H21" s="14">
        <f t="shared" si="6"/>
        <v>9.181331293037491E-3</v>
      </c>
      <c r="I21" s="14">
        <f t="shared" si="7"/>
        <v>8.2079343365253077E-3</v>
      </c>
      <c r="J21" s="14">
        <f t="shared" si="8"/>
        <v>8.7463556851311956E-3</v>
      </c>
      <c r="K21" s="14">
        <f t="shared" si="9"/>
        <v>8.5287846481876331E-3</v>
      </c>
      <c r="L21" s="14">
        <f t="shared" si="10"/>
        <v>8.350730688935281E-3</v>
      </c>
      <c r="M21" s="14">
        <f t="shared" si="11"/>
        <v>8.0160320641282558E-3</v>
      </c>
      <c r="N21" s="14">
        <f t="shared" si="12"/>
        <v>8.7145969498910684E-3</v>
      </c>
      <c r="O21" s="14">
        <f t="shared" si="13"/>
        <v>8.7145969498910684E-3</v>
      </c>
      <c r="P21" s="14">
        <f t="shared" si="14"/>
        <v>8.4685956245589278E-3</v>
      </c>
      <c r="Q21" s="14">
        <f t="shared" si="15"/>
        <v>7.8843626806833107E-3</v>
      </c>
      <c r="R21" s="14">
        <f t="shared" si="16"/>
        <v>8.1799591002044997E-3</v>
      </c>
      <c r="S21" s="14">
        <f t="shared" si="17"/>
        <v>8.7145969498910684E-3</v>
      </c>
      <c r="T21" s="14">
        <f t="shared" si="18"/>
        <v>9.181331293037491E-3</v>
      </c>
      <c r="U21" s="14">
        <f t="shared" si="19"/>
        <v>8.2079343365253077E-3</v>
      </c>
      <c r="V21" s="14">
        <f t="shared" si="20"/>
        <v>8.7463556851311956E-3</v>
      </c>
      <c r="W21" s="14">
        <f t="shared" si="21"/>
        <v>8.5287846481876331E-3</v>
      </c>
      <c r="X21" s="14">
        <f t="shared" si="22"/>
        <v>8.350730688935281E-3</v>
      </c>
      <c r="Y21" s="14">
        <f t="shared" si="23"/>
        <v>8.0160320641282558E-3</v>
      </c>
      <c r="Z21" s="14">
        <f t="shared" si="24"/>
        <v>8.7145969498910684E-3</v>
      </c>
      <c r="AA21" s="14">
        <f t="shared" si="25"/>
        <v>8.7145969498910684E-3</v>
      </c>
      <c r="AB21" s="14">
        <f t="shared" si="26"/>
        <v>8.4685956245589278E-3</v>
      </c>
      <c r="AC21" s="14">
        <f t="shared" si="27"/>
        <v>7.8843626806833107E-3</v>
      </c>
      <c r="AD21" s="14">
        <f t="shared" si="28"/>
        <v>8.1799591002044997E-3</v>
      </c>
      <c r="AE21" s="14">
        <f t="shared" si="29"/>
        <v>8.7145969498910684E-3</v>
      </c>
      <c r="AF21" s="14">
        <f t="shared" si="30"/>
        <v>9.181331293037491E-3</v>
      </c>
      <c r="AG21" s="14">
        <f t="shared" si="31"/>
        <v>8.2079343365253077E-3</v>
      </c>
      <c r="AH21" s="14">
        <f t="shared" si="32"/>
        <v>8.7463556851311956E-3</v>
      </c>
      <c r="AI21" s="14">
        <f t="shared" si="33"/>
        <v>8.5287846481876331E-3</v>
      </c>
      <c r="AJ21" s="14">
        <f t="shared" si="34"/>
        <v>8.350730688935281E-3</v>
      </c>
      <c r="AK21" s="14">
        <f t="shared" si="35"/>
        <v>8.0160320641282558E-3</v>
      </c>
      <c r="AL21" s="14">
        <f t="shared" si="36"/>
        <v>8.7145969498910684E-3</v>
      </c>
    </row>
    <row r="22" spans="1:38" x14ac:dyDescent="0.35">
      <c r="A22" s="29" t="s">
        <v>243</v>
      </c>
      <c r="B22" s="42" t="s">
        <v>103</v>
      </c>
      <c r="C22" s="14">
        <f t="shared" si="1"/>
        <v>3.2354083085285364E-3</v>
      </c>
      <c r="D22" s="14">
        <f t="shared" si="2"/>
        <v>4.99417346429166E-3</v>
      </c>
      <c r="E22" s="14">
        <f t="shared" si="3"/>
        <v>5.822981366459627E-3</v>
      </c>
      <c r="F22" s="14">
        <f t="shared" si="4"/>
        <v>4.1626196753156656E-3</v>
      </c>
      <c r="G22" s="14">
        <f t="shared" si="5"/>
        <v>2.178649237472767E-2</v>
      </c>
      <c r="H22" s="14">
        <f t="shared" si="6"/>
        <v>2.2953328232593728E-2</v>
      </c>
      <c r="I22" s="14">
        <f t="shared" si="7"/>
        <v>2.0519835841313269E-2</v>
      </c>
      <c r="J22" s="14">
        <f t="shared" si="8"/>
        <v>2.1865889212827987E-2</v>
      </c>
      <c r="K22" s="14">
        <f t="shared" si="9"/>
        <v>2.1321961620469083E-2</v>
      </c>
      <c r="L22" s="14">
        <f t="shared" si="10"/>
        <v>2.0876826722338204E-2</v>
      </c>
      <c r="M22" s="14">
        <f t="shared" si="11"/>
        <v>2.004008016032064E-2</v>
      </c>
      <c r="N22" s="14">
        <f t="shared" si="12"/>
        <v>2.178649237472767E-2</v>
      </c>
      <c r="O22" s="14">
        <f t="shared" si="13"/>
        <v>1.8155410312273058E-2</v>
      </c>
      <c r="P22" s="14">
        <f t="shared" si="14"/>
        <v>2.1171489061397319E-2</v>
      </c>
      <c r="Q22" s="14">
        <f t="shared" si="15"/>
        <v>1.9710906701708279E-2</v>
      </c>
      <c r="R22" s="14">
        <f t="shared" si="16"/>
        <v>2.0449897750511249E-2</v>
      </c>
      <c r="S22" s="14">
        <f t="shared" si="17"/>
        <v>2.178649237472767E-2</v>
      </c>
      <c r="T22" s="14">
        <f t="shared" si="18"/>
        <v>2.2953328232593728E-2</v>
      </c>
      <c r="U22" s="14">
        <f t="shared" si="19"/>
        <v>2.0519835841313269E-2</v>
      </c>
      <c r="V22" s="14">
        <f t="shared" si="20"/>
        <v>2.1865889212827987E-2</v>
      </c>
      <c r="W22" s="14">
        <f t="shared" si="21"/>
        <v>2.1321961620469083E-2</v>
      </c>
      <c r="X22" s="14">
        <f t="shared" si="22"/>
        <v>2.0876826722338204E-2</v>
      </c>
      <c r="Y22" s="14">
        <f t="shared" si="23"/>
        <v>2.004008016032064E-2</v>
      </c>
      <c r="Z22" s="14">
        <f t="shared" si="24"/>
        <v>2.178649237472767E-2</v>
      </c>
      <c r="AA22" s="14">
        <f t="shared" si="25"/>
        <v>1.8155410312273058E-2</v>
      </c>
      <c r="AB22" s="14">
        <f t="shared" si="26"/>
        <v>2.1171489061397319E-2</v>
      </c>
      <c r="AC22" s="14">
        <f t="shared" si="27"/>
        <v>1.9710906701708279E-2</v>
      </c>
      <c r="AD22" s="14">
        <f t="shared" si="28"/>
        <v>2.0449897750511249E-2</v>
      </c>
      <c r="AE22" s="14">
        <f t="shared" si="29"/>
        <v>2.178649237472767E-2</v>
      </c>
      <c r="AF22" s="14">
        <f t="shared" si="30"/>
        <v>2.2953328232593728E-2</v>
      </c>
      <c r="AG22" s="14">
        <f t="shared" si="31"/>
        <v>2.0519835841313269E-2</v>
      </c>
      <c r="AH22" s="14">
        <f t="shared" si="32"/>
        <v>2.1865889212827987E-2</v>
      </c>
      <c r="AI22" s="14">
        <f t="shared" si="33"/>
        <v>2.1321961620469083E-2</v>
      </c>
      <c r="AJ22" s="14">
        <f t="shared" si="34"/>
        <v>2.0876826722338204E-2</v>
      </c>
      <c r="AK22" s="14">
        <f t="shared" si="35"/>
        <v>2.004008016032064E-2</v>
      </c>
      <c r="AL22" s="14">
        <f t="shared" si="36"/>
        <v>2.178649237472767E-2</v>
      </c>
    </row>
    <row r="25" spans="1:38" x14ac:dyDescent="0.35">
      <c r="B25" s="65" t="s">
        <v>154</v>
      </c>
      <c r="C25" s="65"/>
      <c r="D25" s="65"/>
      <c r="E25" s="65"/>
      <c r="F25" s="65"/>
      <c r="G25" s="65"/>
      <c r="H25" s="65"/>
      <c r="I25" s="65"/>
    </row>
    <row r="27" spans="1:38" x14ac:dyDescent="0.35">
      <c r="B27" s="65" t="s">
        <v>153</v>
      </c>
      <c r="C27" s="65"/>
      <c r="D27" s="65"/>
      <c r="E27" s="65"/>
      <c r="F27" s="65"/>
      <c r="G27" s="65"/>
      <c r="H27" s="65"/>
      <c r="I27" s="65"/>
    </row>
    <row r="29" spans="1:38" ht="28.5" x14ac:dyDescent="0.35">
      <c r="H29" s="87" t="s">
        <v>373</v>
      </c>
    </row>
  </sheetData>
  <sheetProtection algorithmName="SHA-512" hashValue="8e92AUF/qT8jP5WWhd2EozArN1vPN7etnnjvuwN2Z9EgggXO12gf+AWRvI1eN44F4YaUIpe6pJUIilBwZPayjA==" saltValue="4PBIpu0t6+mRz2dfxndqDA==" spinCount="100000" sheet="1" objects="1" scenarios="1"/>
  <mergeCells count="3">
    <mergeCell ref="B25:I25"/>
    <mergeCell ref="B27:I27"/>
    <mergeCell ref="A1:AL1"/>
  </mergeCells>
  <hyperlinks>
    <hyperlink ref="H29" r:id="rId1" display="Bezoek mijn website www.detalentengids.nl voor nog meer interessante informatie, downloas en inspiratie." xr:uid="{9EA62E18-06B9-4E1C-B744-A1A7AEBFA97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15B0-2D60-42A4-B03A-3FB2577E981A}">
  <dimension ref="A1:AL48"/>
  <sheetViews>
    <sheetView topLeftCell="A28" workbookViewId="0">
      <selection activeCell="G54" sqref="G54"/>
    </sheetView>
  </sheetViews>
  <sheetFormatPr defaultColWidth="17" defaultRowHeight="15.5" x14ac:dyDescent="0.35"/>
  <cols>
    <col min="1" max="1" width="14.08203125" style="30" bestFit="1" customWidth="1"/>
    <col min="2" max="2" width="33.5" style="10" customWidth="1"/>
    <col min="3" max="14" width="11.33203125" style="10" bestFit="1" customWidth="1"/>
    <col min="15" max="15" width="15.83203125" style="10" bestFit="1" customWidth="1"/>
    <col min="16" max="38" width="11.33203125" style="10" bestFit="1" customWidth="1"/>
    <col min="39" max="16384" width="17" style="10"/>
  </cols>
  <sheetData>
    <row r="1" spans="1:38" ht="26" x14ac:dyDescent="0.35">
      <c r="A1" s="88" t="s">
        <v>346</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row>
    <row r="3" spans="1:38" x14ac:dyDescent="0.35">
      <c r="A3" s="28" t="s">
        <v>245</v>
      </c>
      <c r="B3" s="33" t="s">
        <v>246</v>
      </c>
      <c r="C3" s="34">
        <v>44927</v>
      </c>
      <c r="D3" s="34">
        <v>44958</v>
      </c>
      <c r="E3" s="34">
        <v>44986</v>
      </c>
      <c r="F3" s="34">
        <v>45017</v>
      </c>
      <c r="G3" s="34">
        <v>45047</v>
      </c>
      <c r="H3" s="34">
        <v>45078</v>
      </c>
      <c r="I3" s="34">
        <v>45108</v>
      </c>
      <c r="J3" s="34">
        <v>45139</v>
      </c>
      <c r="K3" s="34">
        <v>45170</v>
      </c>
      <c r="L3" s="34">
        <v>45200</v>
      </c>
      <c r="M3" s="34">
        <v>45231</v>
      </c>
      <c r="N3" s="34">
        <v>45261</v>
      </c>
      <c r="O3" s="34">
        <v>45292</v>
      </c>
      <c r="P3" s="34">
        <v>45323</v>
      </c>
      <c r="Q3" s="34">
        <v>45352</v>
      </c>
      <c r="R3" s="34">
        <v>45383</v>
      </c>
      <c r="S3" s="34">
        <v>45413</v>
      </c>
      <c r="T3" s="34">
        <v>45444</v>
      </c>
      <c r="U3" s="34">
        <v>45474</v>
      </c>
      <c r="V3" s="34">
        <v>45505</v>
      </c>
      <c r="W3" s="34">
        <v>45536</v>
      </c>
      <c r="X3" s="34">
        <v>45566</v>
      </c>
      <c r="Y3" s="34">
        <v>45597</v>
      </c>
      <c r="Z3" s="34">
        <v>45627</v>
      </c>
      <c r="AA3" s="34">
        <v>45658</v>
      </c>
      <c r="AB3" s="34">
        <v>45689</v>
      </c>
      <c r="AC3" s="34">
        <v>45717</v>
      </c>
      <c r="AD3" s="34">
        <v>45748</v>
      </c>
      <c r="AE3" s="34">
        <v>45778</v>
      </c>
      <c r="AF3" s="34">
        <v>45809</v>
      </c>
      <c r="AG3" s="34">
        <v>45839</v>
      </c>
      <c r="AH3" s="34">
        <v>45870</v>
      </c>
      <c r="AI3" s="34">
        <v>45901</v>
      </c>
      <c r="AJ3" s="34">
        <v>45931</v>
      </c>
      <c r="AK3" s="34">
        <v>45962</v>
      </c>
      <c r="AL3" s="34">
        <v>45992</v>
      </c>
    </row>
    <row r="4" spans="1:38" x14ac:dyDescent="0.35">
      <c r="A4" s="29" t="s">
        <v>243</v>
      </c>
      <c r="B4" s="46" t="s">
        <v>110</v>
      </c>
      <c r="C4" s="11">
        <f>C5+C6+C7+C8+C9+C10+C11+C12+C13+C14+C15+C16+C17+C18+C19+C20</f>
        <v>231000</v>
      </c>
      <c r="D4" s="11">
        <f t="shared" ref="D4:AL4" si="0">D5+D6+D7+D8+D9+D10+D11+D12+D13+D14+D15+D16+D17+D18+D19+D20</f>
        <v>153000</v>
      </c>
      <c r="E4" s="11">
        <f t="shared" si="0"/>
        <v>162000</v>
      </c>
      <c r="F4" s="11">
        <f t="shared" si="0"/>
        <v>93000</v>
      </c>
      <c r="G4" s="11">
        <f t="shared" si="0"/>
        <v>90000</v>
      </c>
      <c r="H4" s="11">
        <f t="shared" si="0"/>
        <v>87000</v>
      </c>
      <c r="I4" s="11">
        <f t="shared" si="0"/>
        <v>87000</v>
      </c>
      <c r="J4" s="11">
        <f t="shared" si="0"/>
        <v>89000</v>
      </c>
      <c r="K4" s="11">
        <f t="shared" si="0"/>
        <v>91000</v>
      </c>
      <c r="L4" s="11">
        <f t="shared" si="0"/>
        <v>96000</v>
      </c>
      <c r="M4" s="11">
        <f t="shared" si="0"/>
        <v>96000</v>
      </c>
      <c r="N4" s="11">
        <f t="shared" si="0"/>
        <v>97500</v>
      </c>
      <c r="O4" s="11">
        <f t="shared" si="0"/>
        <v>91000</v>
      </c>
      <c r="P4" s="11">
        <f t="shared" si="0"/>
        <v>88000</v>
      </c>
      <c r="Q4" s="11">
        <f t="shared" si="0"/>
        <v>92000</v>
      </c>
      <c r="R4" s="11">
        <f t="shared" si="0"/>
        <v>93000</v>
      </c>
      <c r="S4" s="11">
        <f t="shared" si="0"/>
        <v>90000</v>
      </c>
      <c r="T4" s="11">
        <f t="shared" si="0"/>
        <v>87000</v>
      </c>
      <c r="U4" s="11">
        <f t="shared" si="0"/>
        <v>87000</v>
      </c>
      <c r="V4" s="11">
        <f t="shared" si="0"/>
        <v>89000</v>
      </c>
      <c r="W4" s="11">
        <f t="shared" si="0"/>
        <v>91000</v>
      </c>
      <c r="X4" s="11">
        <f t="shared" si="0"/>
        <v>96000</v>
      </c>
      <c r="Y4" s="11">
        <f t="shared" si="0"/>
        <v>96000</v>
      </c>
      <c r="Z4" s="11">
        <f t="shared" si="0"/>
        <v>97500</v>
      </c>
      <c r="AA4" s="11">
        <f t="shared" si="0"/>
        <v>91000</v>
      </c>
      <c r="AB4" s="11">
        <f t="shared" si="0"/>
        <v>88000</v>
      </c>
      <c r="AC4" s="11">
        <f t="shared" si="0"/>
        <v>92000</v>
      </c>
      <c r="AD4" s="11">
        <f t="shared" si="0"/>
        <v>93000</v>
      </c>
      <c r="AE4" s="11">
        <f t="shared" si="0"/>
        <v>90000</v>
      </c>
      <c r="AF4" s="11">
        <f t="shared" si="0"/>
        <v>87000</v>
      </c>
      <c r="AG4" s="11">
        <f t="shared" si="0"/>
        <v>87000</v>
      </c>
      <c r="AH4" s="11">
        <f t="shared" si="0"/>
        <v>89000</v>
      </c>
      <c r="AI4" s="11">
        <f t="shared" si="0"/>
        <v>91000</v>
      </c>
      <c r="AJ4" s="11">
        <f t="shared" si="0"/>
        <v>96000</v>
      </c>
      <c r="AK4" s="11">
        <f t="shared" si="0"/>
        <v>96000</v>
      </c>
      <c r="AL4" s="11">
        <f t="shared" si="0"/>
        <v>97500</v>
      </c>
    </row>
    <row r="5" spans="1:38" x14ac:dyDescent="0.35">
      <c r="A5" s="29" t="s">
        <v>244</v>
      </c>
      <c r="B5" s="41" t="s">
        <v>111</v>
      </c>
      <c r="C5" s="93">
        <v>5000</v>
      </c>
      <c r="D5" s="93">
        <v>5000</v>
      </c>
      <c r="E5" s="93">
        <v>6000</v>
      </c>
      <c r="F5" s="93">
        <v>6000</v>
      </c>
      <c r="G5" s="93">
        <v>7000</v>
      </c>
      <c r="H5" s="93">
        <v>6000</v>
      </c>
      <c r="I5" s="93">
        <v>5000</v>
      </c>
      <c r="J5" s="93">
        <v>6000</v>
      </c>
      <c r="K5" s="93">
        <v>7000</v>
      </c>
      <c r="L5" s="93">
        <v>5000</v>
      </c>
      <c r="M5" s="93">
        <v>6000</v>
      </c>
      <c r="N5" s="93">
        <v>7000</v>
      </c>
      <c r="O5" s="93">
        <v>5000</v>
      </c>
      <c r="P5" s="93">
        <v>5000</v>
      </c>
      <c r="Q5" s="93">
        <v>6000</v>
      </c>
      <c r="R5" s="93">
        <v>6000</v>
      </c>
      <c r="S5" s="93">
        <v>7000</v>
      </c>
      <c r="T5" s="93">
        <v>6000</v>
      </c>
      <c r="U5" s="93">
        <v>5000</v>
      </c>
      <c r="V5" s="93">
        <v>6000</v>
      </c>
      <c r="W5" s="93">
        <v>7000</v>
      </c>
      <c r="X5" s="93">
        <v>5000</v>
      </c>
      <c r="Y5" s="93">
        <v>6000</v>
      </c>
      <c r="Z5" s="93">
        <v>7000</v>
      </c>
      <c r="AA5" s="93">
        <v>5000</v>
      </c>
      <c r="AB5" s="93">
        <v>5000</v>
      </c>
      <c r="AC5" s="93">
        <v>6000</v>
      </c>
      <c r="AD5" s="93">
        <v>6000</v>
      </c>
      <c r="AE5" s="93">
        <v>7000</v>
      </c>
      <c r="AF5" s="93">
        <v>6000</v>
      </c>
      <c r="AG5" s="93">
        <v>5000</v>
      </c>
      <c r="AH5" s="93">
        <v>6000</v>
      </c>
      <c r="AI5" s="93">
        <v>7000</v>
      </c>
      <c r="AJ5" s="93">
        <v>5000</v>
      </c>
      <c r="AK5" s="93">
        <v>6000</v>
      </c>
      <c r="AL5" s="93">
        <v>7000</v>
      </c>
    </row>
    <row r="6" spans="1:38" x14ac:dyDescent="0.35">
      <c r="A6" s="29" t="s">
        <v>244</v>
      </c>
      <c r="B6" s="41" t="s">
        <v>89</v>
      </c>
      <c r="C6" s="93">
        <v>150000</v>
      </c>
      <c r="D6" s="93">
        <v>75000</v>
      </c>
      <c r="E6" s="93">
        <v>80000</v>
      </c>
      <c r="F6" s="93">
        <v>10000</v>
      </c>
      <c r="G6" s="93">
        <v>10000</v>
      </c>
      <c r="H6" s="93">
        <v>10000</v>
      </c>
      <c r="I6" s="93">
        <v>10000</v>
      </c>
      <c r="J6" s="93">
        <v>10000</v>
      </c>
      <c r="K6" s="93">
        <v>10000</v>
      </c>
      <c r="L6" s="93">
        <v>15000</v>
      </c>
      <c r="M6" s="93">
        <v>15000</v>
      </c>
      <c r="N6" s="93">
        <v>15000</v>
      </c>
      <c r="O6" s="93">
        <v>10000</v>
      </c>
      <c r="P6" s="93">
        <v>10000</v>
      </c>
      <c r="Q6" s="93">
        <v>10000</v>
      </c>
      <c r="R6" s="93">
        <v>10000</v>
      </c>
      <c r="S6" s="93">
        <v>10000</v>
      </c>
      <c r="T6" s="93">
        <v>10000</v>
      </c>
      <c r="U6" s="93">
        <v>10000</v>
      </c>
      <c r="V6" s="93">
        <v>10000</v>
      </c>
      <c r="W6" s="93">
        <v>10000</v>
      </c>
      <c r="X6" s="93">
        <v>15000</v>
      </c>
      <c r="Y6" s="93">
        <v>15000</v>
      </c>
      <c r="Z6" s="93">
        <v>15000</v>
      </c>
      <c r="AA6" s="93">
        <v>10000</v>
      </c>
      <c r="AB6" s="93">
        <v>10000</v>
      </c>
      <c r="AC6" s="93">
        <v>10000</v>
      </c>
      <c r="AD6" s="93">
        <v>10000</v>
      </c>
      <c r="AE6" s="93">
        <v>10000</v>
      </c>
      <c r="AF6" s="93">
        <v>10000</v>
      </c>
      <c r="AG6" s="93">
        <v>10000</v>
      </c>
      <c r="AH6" s="93">
        <v>10000</v>
      </c>
      <c r="AI6" s="93">
        <v>10000</v>
      </c>
      <c r="AJ6" s="93">
        <v>15000</v>
      </c>
      <c r="AK6" s="93">
        <v>15000</v>
      </c>
      <c r="AL6" s="93">
        <v>15000</v>
      </c>
    </row>
    <row r="7" spans="1:38" x14ac:dyDescent="0.35">
      <c r="A7" s="29" t="s">
        <v>244</v>
      </c>
      <c r="B7" s="41" t="s">
        <v>81</v>
      </c>
      <c r="C7" s="93">
        <v>6500</v>
      </c>
      <c r="D7" s="93">
        <v>6500</v>
      </c>
      <c r="E7" s="93">
        <v>6500</v>
      </c>
      <c r="F7" s="93">
        <v>6500</v>
      </c>
      <c r="G7" s="93">
        <v>6500</v>
      </c>
      <c r="H7" s="93">
        <v>6500</v>
      </c>
      <c r="I7" s="93">
        <v>6500</v>
      </c>
      <c r="J7" s="93">
        <v>6500</v>
      </c>
      <c r="K7" s="93">
        <v>6500</v>
      </c>
      <c r="L7" s="93">
        <v>6500</v>
      </c>
      <c r="M7" s="93">
        <v>6500</v>
      </c>
      <c r="N7" s="93">
        <v>6500</v>
      </c>
      <c r="O7" s="93">
        <v>6500</v>
      </c>
      <c r="P7" s="93">
        <v>6500</v>
      </c>
      <c r="Q7" s="93">
        <v>6500</v>
      </c>
      <c r="R7" s="93">
        <v>6500</v>
      </c>
      <c r="S7" s="93">
        <v>6500</v>
      </c>
      <c r="T7" s="93">
        <v>6500</v>
      </c>
      <c r="U7" s="93">
        <v>6500</v>
      </c>
      <c r="V7" s="93">
        <v>6500</v>
      </c>
      <c r="W7" s="93">
        <v>6500</v>
      </c>
      <c r="X7" s="93">
        <v>6500</v>
      </c>
      <c r="Y7" s="93">
        <v>6500</v>
      </c>
      <c r="Z7" s="93">
        <v>6500</v>
      </c>
      <c r="AA7" s="93">
        <v>6500</v>
      </c>
      <c r="AB7" s="93">
        <v>6500</v>
      </c>
      <c r="AC7" s="93">
        <v>6500</v>
      </c>
      <c r="AD7" s="93">
        <v>6500</v>
      </c>
      <c r="AE7" s="93">
        <v>6500</v>
      </c>
      <c r="AF7" s="93">
        <v>6500</v>
      </c>
      <c r="AG7" s="93">
        <v>6500</v>
      </c>
      <c r="AH7" s="93">
        <v>6500</v>
      </c>
      <c r="AI7" s="93">
        <v>6500</v>
      </c>
      <c r="AJ7" s="93">
        <v>6500</v>
      </c>
      <c r="AK7" s="93">
        <v>6500</v>
      </c>
      <c r="AL7" s="93">
        <v>6500</v>
      </c>
    </row>
    <row r="8" spans="1:38" x14ac:dyDescent="0.35">
      <c r="A8" s="29" t="s">
        <v>244</v>
      </c>
      <c r="B8" s="41" t="s">
        <v>82</v>
      </c>
      <c r="C8" s="93">
        <v>1200</v>
      </c>
      <c r="D8" s="93">
        <v>1200</v>
      </c>
      <c r="E8" s="93">
        <v>1200</v>
      </c>
      <c r="F8" s="93">
        <v>1200</v>
      </c>
      <c r="G8" s="93">
        <v>1200</v>
      </c>
      <c r="H8" s="93">
        <v>1200</v>
      </c>
      <c r="I8" s="93">
        <v>1200</v>
      </c>
      <c r="J8" s="93">
        <v>1200</v>
      </c>
      <c r="K8" s="93">
        <v>1200</v>
      </c>
      <c r="L8" s="93">
        <v>1200</v>
      </c>
      <c r="M8" s="93">
        <v>1200</v>
      </c>
      <c r="N8" s="93">
        <v>1200</v>
      </c>
      <c r="O8" s="93">
        <v>1200</v>
      </c>
      <c r="P8" s="93">
        <v>1200</v>
      </c>
      <c r="Q8" s="93">
        <v>1200</v>
      </c>
      <c r="R8" s="93">
        <v>1200</v>
      </c>
      <c r="S8" s="93">
        <v>1200</v>
      </c>
      <c r="T8" s="93">
        <v>1200</v>
      </c>
      <c r="U8" s="93">
        <v>1200</v>
      </c>
      <c r="V8" s="93">
        <v>1200</v>
      </c>
      <c r="W8" s="93">
        <v>1200</v>
      </c>
      <c r="X8" s="93">
        <v>1200</v>
      </c>
      <c r="Y8" s="93">
        <v>1200</v>
      </c>
      <c r="Z8" s="93">
        <v>1200</v>
      </c>
      <c r="AA8" s="93">
        <v>1200</v>
      </c>
      <c r="AB8" s="93">
        <v>1200</v>
      </c>
      <c r="AC8" s="93">
        <v>1200</v>
      </c>
      <c r="AD8" s="93">
        <v>1200</v>
      </c>
      <c r="AE8" s="93">
        <v>1200</v>
      </c>
      <c r="AF8" s="93">
        <v>1200</v>
      </c>
      <c r="AG8" s="93">
        <v>1200</v>
      </c>
      <c r="AH8" s="93">
        <v>1200</v>
      </c>
      <c r="AI8" s="93">
        <v>1200</v>
      </c>
      <c r="AJ8" s="93">
        <v>1200</v>
      </c>
      <c r="AK8" s="93">
        <v>1200</v>
      </c>
      <c r="AL8" s="93">
        <v>1200</v>
      </c>
    </row>
    <row r="9" spans="1:38" x14ac:dyDescent="0.35">
      <c r="A9" s="29" t="s">
        <v>244</v>
      </c>
      <c r="B9" s="41" t="s">
        <v>83</v>
      </c>
      <c r="C9" s="93">
        <v>500</v>
      </c>
      <c r="D9" s="93">
        <v>500</v>
      </c>
      <c r="E9" s="93">
        <v>500</v>
      </c>
      <c r="F9" s="93">
        <v>500</v>
      </c>
      <c r="G9" s="93">
        <v>500</v>
      </c>
      <c r="H9" s="93">
        <v>500</v>
      </c>
      <c r="I9" s="93">
        <v>500</v>
      </c>
      <c r="J9" s="93">
        <v>500</v>
      </c>
      <c r="K9" s="93">
        <v>500</v>
      </c>
      <c r="L9" s="93">
        <v>500</v>
      </c>
      <c r="M9" s="93">
        <v>500</v>
      </c>
      <c r="N9" s="93">
        <v>500</v>
      </c>
      <c r="O9" s="93">
        <v>500</v>
      </c>
      <c r="P9" s="93">
        <v>500</v>
      </c>
      <c r="Q9" s="93">
        <v>500</v>
      </c>
      <c r="R9" s="93">
        <v>500</v>
      </c>
      <c r="S9" s="93">
        <v>500</v>
      </c>
      <c r="T9" s="93">
        <v>500</v>
      </c>
      <c r="U9" s="93">
        <v>500</v>
      </c>
      <c r="V9" s="93">
        <v>500</v>
      </c>
      <c r="W9" s="93">
        <v>500</v>
      </c>
      <c r="X9" s="93">
        <v>500</v>
      </c>
      <c r="Y9" s="93">
        <v>500</v>
      </c>
      <c r="Z9" s="93">
        <v>500</v>
      </c>
      <c r="AA9" s="93">
        <v>500</v>
      </c>
      <c r="AB9" s="93">
        <v>500</v>
      </c>
      <c r="AC9" s="93">
        <v>500</v>
      </c>
      <c r="AD9" s="93">
        <v>500</v>
      </c>
      <c r="AE9" s="93">
        <v>500</v>
      </c>
      <c r="AF9" s="93">
        <v>500</v>
      </c>
      <c r="AG9" s="93">
        <v>500</v>
      </c>
      <c r="AH9" s="93">
        <v>500</v>
      </c>
      <c r="AI9" s="93">
        <v>500</v>
      </c>
      <c r="AJ9" s="93">
        <v>500</v>
      </c>
      <c r="AK9" s="93">
        <v>500</v>
      </c>
      <c r="AL9" s="93">
        <v>500</v>
      </c>
    </row>
    <row r="10" spans="1:38" x14ac:dyDescent="0.35">
      <c r="A10" s="29" t="s">
        <v>244</v>
      </c>
      <c r="B10" s="41" t="s">
        <v>84</v>
      </c>
      <c r="C10" s="93">
        <v>15000</v>
      </c>
      <c r="D10" s="93">
        <v>12000</v>
      </c>
      <c r="E10" s="93">
        <v>15000</v>
      </c>
      <c r="F10" s="93">
        <v>16000</v>
      </c>
      <c r="G10" s="93">
        <v>12000</v>
      </c>
      <c r="H10" s="93">
        <v>10000</v>
      </c>
      <c r="I10" s="93">
        <v>11000</v>
      </c>
      <c r="J10" s="93">
        <v>12000</v>
      </c>
      <c r="K10" s="93">
        <v>13000</v>
      </c>
      <c r="L10" s="93">
        <v>15000</v>
      </c>
      <c r="M10" s="93">
        <v>14000</v>
      </c>
      <c r="N10" s="93">
        <v>14500</v>
      </c>
      <c r="O10" s="93">
        <v>15000</v>
      </c>
      <c r="P10" s="93">
        <v>12000</v>
      </c>
      <c r="Q10" s="93">
        <v>15000</v>
      </c>
      <c r="R10" s="93">
        <v>16000</v>
      </c>
      <c r="S10" s="93">
        <v>12000</v>
      </c>
      <c r="T10" s="93">
        <v>10000</v>
      </c>
      <c r="U10" s="93">
        <v>11000</v>
      </c>
      <c r="V10" s="93">
        <v>12000</v>
      </c>
      <c r="W10" s="93">
        <v>13000</v>
      </c>
      <c r="X10" s="93">
        <v>15000</v>
      </c>
      <c r="Y10" s="93">
        <v>14000</v>
      </c>
      <c r="Z10" s="93">
        <v>14500</v>
      </c>
      <c r="AA10" s="93">
        <v>15000</v>
      </c>
      <c r="AB10" s="93">
        <v>12000</v>
      </c>
      <c r="AC10" s="93">
        <v>15000</v>
      </c>
      <c r="AD10" s="93">
        <v>16000</v>
      </c>
      <c r="AE10" s="93">
        <v>12000</v>
      </c>
      <c r="AF10" s="93">
        <v>10000</v>
      </c>
      <c r="AG10" s="93">
        <v>11000</v>
      </c>
      <c r="AH10" s="93">
        <v>12000</v>
      </c>
      <c r="AI10" s="93">
        <v>13000</v>
      </c>
      <c r="AJ10" s="93">
        <v>15000</v>
      </c>
      <c r="AK10" s="93">
        <v>14000</v>
      </c>
      <c r="AL10" s="93">
        <v>14500</v>
      </c>
    </row>
    <row r="11" spans="1:38" x14ac:dyDescent="0.35">
      <c r="A11" s="29" t="s">
        <v>244</v>
      </c>
      <c r="B11" s="41" t="s">
        <v>85</v>
      </c>
      <c r="C11" s="93">
        <v>10000</v>
      </c>
      <c r="D11" s="93">
        <v>10000</v>
      </c>
      <c r="E11" s="93">
        <v>10000</v>
      </c>
      <c r="F11" s="93">
        <v>10000</v>
      </c>
      <c r="G11" s="93">
        <v>10000</v>
      </c>
      <c r="H11" s="93">
        <v>10000</v>
      </c>
      <c r="I11" s="93">
        <v>10000</v>
      </c>
      <c r="J11" s="93">
        <v>10000</v>
      </c>
      <c r="K11" s="93">
        <v>10000</v>
      </c>
      <c r="L11" s="93">
        <v>10000</v>
      </c>
      <c r="M11" s="93">
        <v>10000</v>
      </c>
      <c r="N11" s="93">
        <v>10000</v>
      </c>
      <c r="O11" s="93">
        <v>10000</v>
      </c>
      <c r="P11" s="93">
        <v>10000</v>
      </c>
      <c r="Q11" s="93">
        <v>10000</v>
      </c>
      <c r="R11" s="93">
        <v>10000</v>
      </c>
      <c r="S11" s="93">
        <v>10000</v>
      </c>
      <c r="T11" s="93">
        <v>10000</v>
      </c>
      <c r="U11" s="93">
        <v>10000</v>
      </c>
      <c r="V11" s="93">
        <v>10000</v>
      </c>
      <c r="W11" s="93">
        <v>10000</v>
      </c>
      <c r="X11" s="93">
        <v>10000</v>
      </c>
      <c r="Y11" s="93">
        <v>10000</v>
      </c>
      <c r="Z11" s="93">
        <v>10000</v>
      </c>
      <c r="AA11" s="93">
        <v>10000</v>
      </c>
      <c r="AB11" s="93">
        <v>10000</v>
      </c>
      <c r="AC11" s="93">
        <v>10000</v>
      </c>
      <c r="AD11" s="93">
        <v>10000</v>
      </c>
      <c r="AE11" s="93">
        <v>10000</v>
      </c>
      <c r="AF11" s="93">
        <v>10000</v>
      </c>
      <c r="AG11" s="93">
        <v>10000</v>
      </c>
      <c r="AH11" s="93">
        <v>10000</v>
      </c>
      <c r="AI11" s="93">
        <v>10000</v>
      </c>
      <c r="AJ11" s="93">
        <v>10000</v>
      </c>
      <c r="AK11" s="93">
        <v>10000</v>
      </c>
      <c r="AL11" s="93">
        <v>10000</v>
      </c>
    </row>
    <row r="12" spans="1:38" x14ac:dyDescent="0.35">
      <c r="A12" s="29" t="s">
        <v>244</v>
      </c>
      <c r="B12" s="41" t="s">
        <v>86</v>
      </c>
      <c r="C12" s="93">
        <v>2500</v>
      </c>
      <c r="D12" s="93">
        <v>2500</v>
      </c>
      <c r="E12" s="93">
        <v>2500</v>
      </c>
      <c r="F12" s="93">
        <v>2500</v>
      </c>
      <c r="G12" s="93">
        <v>2500</v>
      </c>
      <c r="H12" s="93">
        <v>2500</v>
      </c>
      <c r="I12" s="93">
        <v>2500</v>
      </c>
      <c r="J12" s="93">
        <v>2500</v>
      </c>
      <c r="K12" s="93">
        <v>2500</v>
      </c>
      <c r="L12" s="93">
        <v>2500</v>
      </c>
      <c r="M12" s="93">
        <v>2500</v>
      </c>
      <c r="N12" s="93">
        <v>2500</v>
      </c>
      <c r="O12" s="93">
        <v>2500</v>
      </c>
      <c r="P12" s="93">
        <v>2500</v>
      </c>
      <c r="Q12" s="93">
        <v>2500</v>
      </c>
      <c r="R12" s="93">
        <v>2500</v>
      </c>
      <c r="S12" s="93">
        <v>2500</v>
      </c>
      <c r="T12" s="93">
        <v>2500</v>
      </c>
      <c r="U12" s="93">
        <v>2500</v>
      </c>
      <c r="V12" s="93">
        <v>2500</v>
      </c>
      <c r="W12" s="93">
        <v>2500</v>
      </c>
      <c r="X12" s="93">
        <v>2500</v>
      </c>
      <c r="Y12" s="93">
        <v>2500</v>
      </c>
      <c r="Z12" s="93">
        <v>2500</v>
      </c>
      <c r="AA12" s="93">
        <v>2500</v>
      </c>
      <c r="AB12" s="93">
        <v>2500</v>
      </c>
      <c r="AC12" s="93">
        <v>2500</v>
      </c>
      <c r="AD12" s="93">
        <v>2500</v>
      </c>
      <c r="AE12" s="93">
        <v>2500</v>
      </c>
      <c r="AF12" s="93">
        <v>2500</v>
      </c>
      <c r="AG12" s="93">
        <v>2500</v>
      </c>
      <c r="AH12" s="93">
        <v>2500</v>
      </c>
      <c r="AI12" s="93">
        <v>2500</v>
      </c>
      <c r="AJ12" s="93">
        <v>2500</v>
      </c>
      <c r="AK12" s="93">
        <v>2500</v>
      </c>
      <c r="AL12" s="93">
        <v>2500</v>
      </c>
    </row>
    <row r="13" spans="1:38" x14ac:dyDescent="0.35">
      <c r="A13" s="29" t="s">
        <v>244</v>
      </c>
      <c r="B13" s="41" t="s">
        <v>88</v>
      </c>
      <c r="C13" s="93">
        <v>750</v>
      </c>
      <c r="D13" s="93">
        <v>750</v>
      </c>
      <c r="E13" s="93">
        <v>750</v>
      </c>
      <c r="F13" s="93">
        <v>750</v>
      </c>
      <c r="G13" s="93">
        <v>750</v>
      </c>
      <c r="H13" s="93">
        <v>750</v>
      </c>
      <c r="I13" s="93">
        <v>750</v>
      </c>
      <c r="J13" s="93">
        <v>750</v>
      </c>
      <c r="K13" s="93">
        <v>750</v>
      </c>
      <c r="L13" s="93">
        <v>750</v>
      </c>
      <c r="M13" s="93">
        <v>750</v>
      </c>
      <c r="N13" s="93">
        <v>750</v>
      </c>
      <c r="O13" s="93">
        <v>750</v>
      </c>
      <c r="P13" s="93">
        <v>750</v>
      </c>
      <c r="Q13" s="93">
        <v>750</v>
      </c>
      <c r="R13" s="93">
        <v>750</v>
      </c>
      <c r="S13" s="93">
        <v>750</v>
      </c>
      <c r="T13" s="93">
        <v>750</v>
      </c>
      <c r="U13" s="93">
        <v>750</v>
      </c>
      <c r="V13" s="93">
        <v>750</v>
      </c>
      <c r="W13" s="93">
        <v>750</v>
      </c>
      <c r="X13" s="93">
        <v>750</v>
      </c>
      <c r="Y13" s="93">
        <v>750</v>
      </c>
      <c r="Z13" s="93">
        <v>750</v>
      </c>
      <c r="AA13" s="93">
        <v>750</v>
      </c>
      <c r="AB13" s="93">
        <v>750</v>
      </c>
      <c r="AC13" s="93">
        <v>750</v>
      </c>
      <c r="AD13" s="93">
        <v>750</v>
      </c>
      <c r="AE13" s="93">
        <v>750</v>
      </c>
      <c r="AF13" s="93">
        <v>750</v>
      </c>
      <c r="AG13" s="93">
        <v>750</v>
      </c>
      <c r="AH13" s="93">
        <v>750</v>
      </c>
      <c r="AI13" s="93">
        <v>750</v>
      </c>
      <c r="AJ13" s="93">
        <v>750</v>
      </c>
      <c r="AK13" s="93">
        <v>750</v>
      </c>
      <c r="AL13" s="93">
        <v>750</v>
      </c>
    </row>
    <row r="14" spans="1:38" x14ac:dyDescent="0.35">
      <c r="A14" s="29" t="s">
        <v>244</v>
      </c>
      <c r="B14" s="41" t="s">
        <v>87</v>
      </c>
      <c r="C14" s="93">
        <v>10000</v>
      </c>
      <c r="D14" s="93">
        <v>10000</v>
      </c>
      <c r="E14" s="93">
        <v>10000</v>
      </c>
      <c r="F14" s="93">
        <v>10000</v>
      </c>
      <c r="G14" s="93">
        <v>10000</v>
      </c>
      <c r="H14" s="93">
        <v>10000</v>
      </c>
      <c r="I14" s="93">
        <v>10000</v>
      </c>
      <c r="J14" s="93">
        <v>10000</v>
      </c>
      <c r="K14" s="93">
        <v>10000</v>
      </c>
      <c r="L14" s="93">
        <v>10000</v>
      </c>
      <c r="M14" s="93">
        <v>10000</v>
      </c>
      <c r="N14" s="93">
        <v>10000</v>
      </c>
      <c r="O14" s="93">
        <v>10000</v>
      </c>
      <c r="P14" s="93">
        <v>10000</v>
      </c>
      <c r="Q14" s="93">
        <v>10000</v>
      </c>
      <c r="R14" s="93">
        <v>10000</v>
      </c>
      <c r="S14" s="93">
        <v>10000</v>
      </c>
      <c r="T14" s="93">
        <v>10000</v>
      </c>
      <c r="U14" s="93">
        <v>10000</v>
      </c>
      <c r="V14" s="93">
        <v>10000</v>
      </c>
      <c r="W14" s="93">
        <v>10000</v>
      </c>
      <c r="X14" s="93">
        <v>10000</v>
      </c>
      <c r="Y14" s="93">
        <v>10000</v>
      </c>
      <c r="Z14" s="93">
        <v>10000</v>
      </c>
      <c r="AA14" s="93">
        <v>10000</v>
      </c>
      <c r="AB14" s="93">
        <v>10000</v>
      </c>
      <c r="AC14" s="93">
        <v>10000</v>
      </c>
      <c r="AD14" s="93">
        <v>10000</v>
      </c>
      <c r="AE14" s="93">
        <v>10000</v>
      </c>
      <c r="AF14" s="93">
        <v>10000</v>
      </c>
      <c r="AG14" s="93">
        <v>10000</v>
      </c>
      <c r="AH14" s="93">
        <v>10000</v>
      </c>
      <c r="AI14" s="93">
        <v>10000</v>
      </c>
      <c r="AJ14" s="93">
        <v>10000</v>
      </c>
      <c r="AK14" s="93">
        <v>10000</v>
      </c>
      <c r="AL14" s="93">
        <v>10000</v>
      </c>
    </row>
    <row r="15" spans="1:38" x14ac:dyDescent="0.35">
      <c r="A15" s="29" t="s">
        <v>244</v>
      </c>
      <c r="B15" s="41" t="s">
        <v>104</v>
      </c>
      <c r="C15" s="93">
        <v>600</v>
      </c>
      <c r="D15" s="93">
        <v>600</v>
      </c>
      <c r="E15" s="93">
        <v>600</v>
      </c>
      <c r="F15" s="93">
        <v>600</v>
      </c>
      <c r="G15" s="93">
        <v>600</v>
      </c>
      <c r="H15" s="93">
        <v>600</v>
      </c>
      <c r="I15" s="93">
        <v>600</v>
      </c>
      <c r="J15" s="93">
        <v>600</v>
      </c>
      <c r="K15" s="93">
        <v>600</v>
      </c>
      <c r="L15" s="93">
        <v>600</v>
      </c>
      <c r="M15" s="93">
        <v>600</v>
      </c>
      <c r="N15" s="93">
        <v>600</v>
      </c>
      <c r="O15" s="93">
        <v>600</v>
      </c>
      <c r="P15" s="93">
        <v>600</v>
      </c>
      <c r="Q15" s="93">
        <v>600</v>
      </c>
      <c r="R15" s="93">
        <v>600</v>
      </c>
      <c r="S15" s="93">
        <v>600</v>
      </c>
      <c r="T15" s="93">
        <v>600</v>
      </c>
      <c r="U15" s="93">
        <v>600</v>
      </c>
      <c r="V15" s="93">
        <v>600</v>
      </c>
      <c r="W15" s="93">
        <v>600</v>
      </c>
      <c r="X15" s="93">
        <v>600</v>
      </c>
      <c r="Y15" s="93">
        <v>600</v>
      </c>
      <c r="Z15" s="93">
        <v>600</v>
      </c>
      <c r="AA15" s="93">
        <v>600</v>
      </c>
      <c r="AB15" s="93">
        <v>600</v>
      </c>
      <c r="AC15" s="93">
        <v>600</v>
      </c>
      <c r="AD15" s="93">
        <v>600</v>
      </c>
      <c r="AE15" s="93">
        <v>600</v>
      </c>
      <c r="AF15" s="93">
        <v>600</v>
      </c>
      <c r="AG15" s="93">
        <v>600</v>
      </c>
      <c r="AH15" s="93">
        <v>600</v>
      </c>
      <c r="AI15" s="93">
        <v>600</v>
      </c>
      <c r="AJ15" s="93">
        <v>600</v>
      </c>
      <c r="AK15" s="93">
        <v>600</v>
      </c>
      <c r="AL15" s="93">
        <v>600</v>
      </c>
    </row>
    <row r="16" spans="1:38" ht="31" x14ac:dyDescent="0.35">
      <c r="A16" s="29" t="s">
        <v>244</v>
      </c>
      <c r="B16" s="41" t="s">
        <v>105</v>
      </c>
      <c r="C16" s="93">
        <v>10000</v>
      </c>
      <c r="D16" s="93">
        <v>10000</v>
      </c>
      <c r="E16" s="93">
        <v>10000</v>
      </c>
      <c r="F16" s="93">
        <v>10000</v>
      </c>
      <c r="G16" s="93">
        <v>10000</v>
      </c>
      <c r="H16" s="93">
        <v>10000</v>
      </c>
      <c r="I16" s="93">
        <v>10000</v>
      </c>
      <c r="J16" s="93">
        <v>10000</v>
      </c>
      <c r="K16" s="93">
        <v>10000</v>
      </c>
      <c r="L16" s="93">
        <v>10000</v>
      </c>
      <c r="M16" s="93">
        <v>10000</v>
      </c>
      <c r="N16" s="93">
        <v>10000</v>
      </c>
      <c r="O16" s="93">
        <v>10000</v>
      </c>
      <c r="P16" s="93">
        <v>10000</v>
      </c>
      <c r="Q16" s="93">
        <v>10000</v>
      </c>
      <c r="R16" s="93">
        <v>10000</v>
      </c>
      <c r="S16" s="93">
        <v>10000</v>
      </c>
      <c r="T16" s="93">
        <v>10000</v>
      </c>
      <c r="U16" s="93">
        <v>10000</v>
      </c>
      <c r="V16" s="93">
        <v>10000</v>
      </c>
      <c r="W16" s="93">
        <v>10000</v>
      </c>
      <c r="X16" s="93">
        <v>10000</v>
      </c>
      <c r="Y16" s="93">
        <v>10000</v>
      </c>
      <c r="Z16" s="93">
        <v>10000</v>
      </c>
      <c r="AA16" s="93">
        <v>10000</v>
      </c>
      <c r="AB16" s="93">
        <v>10000</v>
      </c>
      <c r="AC16" s="93">
        <v>10000</v>
      </c>
      <c r="AD16" s="93">
        <v>10000</v>
      </c>
      <c r="AE16" s="93">
        <v>10000</v>
      </c>
      <c r="AF16" s="93">
        <v>10000</v>
      </c>
      <c r="AG16" s="93">
        <v>10000</v>
      </c>
      <c r="AH16" s="93">
        <v>10000</v>
      </c>
      <c r="AI16" s="93">
        <v>10000</v>
      </c>
      <c r="AJ16" s="93">
        <v>10000</v>
      </c>
      <c r="AK16" s="93">
        <v>10000</v>
      </c>
      <c r="AL16" s="93">
        <v>10000</v>
      </c>
    </row>
    <row r="17" spans="1:38" x14ac:dyDescent="0.35">
      <c r="A17" s="29" t="s">
        <v>244</v>
      </c>
      <c r="B17" s="41" t="s">
        <v>106</v>
      </c>
      <c r="C17" s="93">
        <v>5000</v>
      </c>
      <c r="D17" s="93">
        <v>5000</v>
      </c>
      <c r="E17" s="93">
        <v>5000</v>
      </c>
      <c r="F17" s="93">
        <v>5000</v>
      </c>
      <c r="G17" s="93">
        <v>5000</v>
      </c>
      <c r="H17" s="93">
        <v>5000</v>
      </c>
      <c r="I17" s="93">
        <v>5000</v>
      </c>
      <c r="J17" s="93">
        <v>5000</v>
      </c>
      <c r="K17" s="93">
        <v>5000</v>
      </c>
      <c r="L17" s="93">
        <v>5000</v>
      </c>
      <c r="M17" s="93">
        <v>5000</v>
      </c>
      <c r="N17" s="93">
        <v>5000</v>
      </c>
      <c r="O17" s="93">
        <v>5000</v>
      </c>
      <c r="P17" s="93">
        <v>5000</v>
      </c>
      <c r="Q17" s="93">
        <v>5000</v>
      </c>
      <c r="R17" s="93">
        <v>5000</v>
      </c>
      <c r="S17" s="93">
        <v>5000</v>
      </c>
      <c r="T17" s="93">
        <v>5000</v>
      </c>
      <c r="U17" s="93">
        <v>5000</v>
      </c>
      <c r="V17" s="93">
        <v>5000</v>
      </c>
      <c r="W17" s="93">
        <v>5000</v>
      </c>
      <c r="X17" s="93">
        <v>5000</v>
      </c>
      <c r="Y17" s="93">
        <v>5000</v>
      </c>
      <c r="Z17" s="93">
        <v>5000</v>
      </c>
      <c r="AA17" s="93">
        <v>5000</v>
      </c>
      <c r="AB17" s="93">
        <v>5000</v>
      </c>
      <c r="AC17" s="93">
        <v>5000</v>
      </c>
      <c r="AD17" s="93">
        <v>5000</v>
      </c>
      <c r="AE17" s="93">
        <v>5000</v>
      </c>
      <c r="AF17" s="93">
        <v>5000</v>
      </c>
      <c r="AG17" s="93">
        <v>5000</v>
      </c>
      <c r="AH17" s="93">
        <v>5000</v>
      </c>
      <c r="AI17" s="93">
        <v>5000</v>
      </c>
      <c r="AJ17" s="93">
        <v>5000</v>
      </c>
      <c r="AK17" s="93">
        <v>5000</v>
      </c>
      <c r="AL17" s="93">
        <v>5000</v>
      </c>
    </row>
    <row r="18" spans="1:38" x14ac:dyDescent="0.35">
      <c r="A18" s="29" t="s">
        <v>244</v>
      </c>
      <c r="B18" s="41" t="s">
        <v>107</v>
      </c>
      <c r="C18" s="93">
        <v>3000</v>
      </c>
      <c r="D18" s="93">
        <v>3000</v>
      </c>
      <c r="E18" s="93">
        <v>3000</v>
      </c>
      <c r="F18" s="93">
        <v>3000</v>
      </c>
      <c r="G18" s="93">
        <v>3000</v>
      </c>
      <c r="H18" s="93">
        <v>3000</v>
      </c>
      <c r="I18" s="93">
        <v>3000</v>
      </c>
      <c r="J18" s="93">
        <v>3000</v>
      </c>
      <c r="K18" s="93">
        <v>3000</v>
      </c>
      <c r="L18" s="93">
        <v>3000</v>
      </c>
      <c r="M18" s="93">
        <v>3000</v>
      </c>
      <c r="N18" s="93">
        <v>3000</v>
      </c>
      <c r="O18" s="93">
        <v>3000</v>
      </c>
      <c r="P18" s="93">
        <v>3000</v>
      </c>
      <c r="Q18" s="93">
        <v>3000</v>
      </c>
      <c r="R18" s="93">
        <v>3000</v>
      </c>
      <c r="S18" s="93">
        <v>3000</v>
      </c>
      <c r="T18" s="93">
        <v>3000</v>
      </c>
      <c r="U18" s="93">
        <v>3000</v>
      </c>
      <c r="V18" s="93">
        <v>3000</v>
      </c>
      <c r="W18" s="93">
        <v>3000</v>
      </c>
      <c r="X18" s="93">
        <v>3000</v>
      </c>
      <c r="Y18" s="93">
        <v>3000</v>
      </c>
      <c r="Z18" s="93">
        <v>3000</v>
      </c>
      <c r="AA18" s="93">
        <v>3000</v>
      </c>
      <c r="AB18" s="93">
        <v>3000</v>
      </c>
      <c r="AC18" s="93">
        <v>3000</v>
      </c>
      <c r="AD18" s="93">
        <v>3000</v>
      </c>
      <c r="AE18" s="93">
        <v>3000</v>
      </c>
      <c r="AF18" s="93">
        <v>3000</v>
      </c>
      <c r="AG18" s="93">
        <v>3000</v>
      </c>
      <c r="AH18" s="93">
        <v>3000</v>
      </c>
      <c r="AI18" s="93">
        <v>3000</v>
      </c>
      <c r="AJ18" s="93">
        <v>3000</v>
      </c>
      <c r="AK18" s="93">
        <v>3000</v>
      </c>
      <c r="AL18" s="93">
        <v>3000</v>
      </c>
    </row>
    <row r="19" spans="1:38" x14ac:dyDescent="0.35">
      <c r="A19" s="29" t="s">
        <v>244</v>
      </c>
      <c r="B19" s="41" t="s">
        <v>108</v>
      </c>
      <c r="C19" s="93">
        <v>950</v>
      </c>
      <c r="D19" s="93">
        <v>950</v>
      </c>
      <c r="E19" s="93">
        <v>950</v>
      </c>
      <c r="F19" s="93">
        <v>950</v>
      </c>
      <c r="G19" s="93">
        <v>950</v>
      </c>
      <c r="H19" s="93">
        <v>950</v>
      </c>
      <c r="I19" s="93">
        <v>950</v>
      </c>
      <c r="J19" s="93">
        <v>950</v>
      </c>
      <c r="K19" s="93">
        <v>950</v>
      </c>
      <c r="L19" s="93">
        <v>950</v>
      </c>
      <c r="M19" s="93">
        <v>950</v>
      </c>
      <c r="N19" s="93">
        <v>950</v>
      </c>
      <c r="O19" s="93">
        <v>950</v>
      </c>
      <c r="P19" s="93">
        <v>950</v>
      </c>
      <c r="Q19" s="93">
        <v>950</v>
      </c>
      <c r="R19" s="93">
        <v>950</v>
      </c>
      <c r="S19" s="93">
        <v>950</v>
      </c>
      <c r="T19" s="93">
        <v>950</v>
      </c>
      <c r="U19" s="93">
        <v>950</v>
      </c>
      <c r="V19" s="93">
        <v>950</v>
      </c>
      <c r="W19" s="93">
        <v>950</v>
      </c>
      <c r="X19" s="93">
        <v>950</v>
      </c>
      <c r="Y19" s="93">
        <v>950</v>
      </c>
      <c r="Z19" s="93">
        <v>950</v>
      </c>
      <c r="AA19" s="93">
        <v>950</v>
      </c>
      <c r="AB19" s="93">
        <v>950</v>
      </c>
      <c r="AC19" s="93">
        <v>950</v>
      </c>
      <c r="AD19" s="93">
        <v>950</v>
      </c>
      <c r="AE19" s="93">
        <v>950</v>
      </c>
      <c r="AF19" s="93">
        <v>950</v>
      </c>
      <c r="AG19" s="93">
        <v>950</v>
      </c>
      <c r="AH19" s="93">
        <v>950</v>
      </c>
      <c r="AI19" s="93">
        <v>950</v>
      </c>
      <c r="AJ19" s="93">
        <v>950</v>
      </c>
      <c r="AK19" s="93">
        <v>950</v>
      </c>
      <c r="AL19" s="93">
        <v>950</v>
      </c>
    </row>
    <row r="20" spans="1:38" x14ac:dyDescent="0.35">
      <c r="A20" s="29" t="s">
        <v>244</v>
      </c>
      <c r="B20" s="41" t="s">
        <v>102</v>
      </c>
      <c r="C20" s="93">
        <v>10000</v>
      </c>
      <c r="D20" s="93">
        <v>10000</v>
      </c>
      <c r="E20" s="93">
        <v>10000</v>
      </c>
      <c r="F20" s="93">
        <v>10000</v>
      </c>
      <c r="G20" s="93">
        <v>10000</v>
      </c>
      <c r="H20" s="93">
        <v>10000</v>
      </c>
      <c r="I20" s="93">
        <v>10000</v>
      </c>
      <c r="J20" s="93">
        <v>10000</v>
      </c>
      <c r="K20" s="93">
        <v>10000</v>
      </c>
      <c r="L20" s="93">
        <v>10000</v>
      </c>
      <c r="M20" s="93">
        <v>10000</v>
      </c>
      <c r="N20" s="93">
        <v>10000</v>
      </c>
      <c r="O20" s="93">
        <v>10000</v>
      </c>
      <c r="P20" s="93">
        <v>10000</v>
      </c>
      <c r="Q20" s="93">
        <v>10000</v>
      </c>
      <c r="R20" s="93">
        <v>10000</v>
      </c>
      <c r="S20" s="93">
        <v>10000</v>
      </c>
      <c r="T20" s="93">
        <v>10000</v>
      </c>
      <c r="U20" s="93">
        <v>10000</v>
      </c>
      <c r="V20" s="93">
        <v>10000</v>
      </c>
      <c r="W20" s="93">
        <v>10000</v>
      </c>
      <c r="X20" s="93">
        <v>10000</v>
      </c>
      <c r="Y20" s="93">
        <v>10000</v>
      </c>
      <c r="Z20" s="93">
        <v>10000</v>
      </c>
      <c r="AA20" s="93">
        <v>10000</v>
      </c>
      <c r="AB20" s="93">
        <v>10000</v>
      </c>
      <c r="AC20" s="93">
        <v>10000</v>
      </c>
      <c r="AD20" s="93">
        <v>10000</v>
      </c>
      <c r="AE20" s="93">
        <v>10000</v>
      </c>
      <c r="AF20" s="93">
        <v>10000</v>
      </c>
      <c r="AG20" s="93">
        <v>10000</v>
      </c>
      <c r="AH20" s="93">
        <v>10000</v>
      </c>
      <c r="AI20" s="93">
        <v>10000</v>
      </c>
      <c r="AJ20" s="93">
        <v>10000</v>
      </c>
      <c r="AK20" s="93">
        <v>10000</v>
      </c>
      <c r="AL20" s="93">
        <v>10000</v>
      </c>
    </row>
    <row r="23" spans="1:38" ht="31" x14ac:dyDescent="0.35">
      <c r="A23" s="29" t="s">
        <v>243</v>
      </c>
      <c r="B23" s="42" t="s">
        <v>273</v>
      </c>
      <c r="C23" s="11">
        <f>C4+'2. Invoer KVG'!C4</f>
        <v>772700</v>
      </c>
      <c r="D23" s="11">
        <f>D4+'2. Invoer KVG'!D4</f>
        <v>600700</v>
      </c>
      <c r="E23" s="11">
        <f>E4+'2. Invoer KVG'!E4</f>
        <v>515200</v>
      </c>
      <c r="F23" s="11">
        <f>F4+'2. Invoer KVG'!F4</f>
        <v>720700</v>
      </c>
      <c r="G23" s="11">
        <f>G4+'2. Invoer KVG'!G4</f>
        <v>137700</v>
      </c>
      <c r="H23" s="11">
        <f>H4+'2. Invoer KVG'!H4</f>
        <v>130700</v>
      </c>
      <c r="I23" s="11">
        <f>I4+'2. Invoer KVG'!I4</f>
        <v>146200</v>
      </c>
      <c r="J23" s="11">
        <f>J4+'2. Invoer KVG'!J4</f>
        <v>137200</v>
      </c>
      <c r="K23" s="11">
        <f>K4+'2. Invoer KVG'!K4</f>
        <v>140700</v>
      </c>
      <c r="L23" s="11">
        <f>L4+'2. Invoer KVG'!L4</f>
        <v>143700</v>
      </c>
      <c r="M23" s="11">
        <f>M4+'2. Invoer KVG'!M4</f>
        <v>149700</v>
      </c>
      <c r="N23" s="11">
        <f>N4+'2. Invoer KVG'!N4</f>
        <v>137700</v>
      </c>
      <c r="O23" s="11">
        <f>O4+'2. Invoer KVG'!O4</f>
        <v>137700</v>
      </c>
      <c r="P23" s="11">
        <f>P4+'2. Invoer KVG'!P4</f>
        <v>141700</v>
      </c>
      <c r="Q23" s="11">
        <f>Q4+'2. Invoer KVG'!Q4</f>
        <v>152200</v>
      </c>
      <c r="R23" s="11">
        <f>R4+'2. Invoer KVG'!R4</f>
        <v>146700</v>
      </c>
      <c r="S23" s="11">
        <f>S4+'2. Invoer KVG'!S4</f>
        <v>137700</v>
      </c>
      <c r="T23" s="11">
        <f>T4+'2. Invoer KVG'!T4</f>
        <v>130700</v>
      </c>
      <c r="U23" s="11">
        <f>U4+'2. Invoer KVG'!U4</f>
        <v>146200</v>
      </c>
      <c r="V23" s="11">
        <f>V4+'2. Invoer KVG'!V4</f>
        <v>137200</v>
      </c>
      <c r="W23" s="11">
        <f>W4+'2. Invoer KVG'!W4</f>
        <v>140700</v>
      </c>
      <c r="X23" s="11">
        <f>X4+'2. Invoer KVG'!X4</f>
        <v>143700</v>
      </c>
      <c r="Y23" s="11">
        <f>Y4+'2. Invoer KVG'!Y4</f>
        <v>149700</v>
      </c>
      <c r="Z23" s="11">
        <f>Z4+'2. Invoer KVG'!Z4</f>
        <v>137700</v>
      </c>
      <c r="AA23" s="11">
        <f>AA4+'2. Invoer KVG'!AA4</f>
        <v>137700</v>
      </c>
      <c r="AB23" s="11">
        <f>AB4+'2. Invoer KVG'!AB4</f>
        <v>141700</v>
      </c>
      <c r="AC23" s="11">
        <f>AC4+'2. Invoer KVG'!AC4</f>
        <v>152200</v>
      </c>
      <c r="AD23" s="11">
        <f>AD4+'2. Invoer KVG'!AD4</f>
        <v>146700</v>
      </c>
      <c r="AE23" s="11">
        <f>AE4+'2. Invoer KVG'!AE4</f>
        <v>137700</v>
      </c>
      <c r="AF23" s="11">
        <f>AF4+'2. Invoer KVG'!AF4</f>
        <v>130700</v>
      </c>
      <c r="AG23" s="11">
        <f>AG4+'2. Invoer KVG'!AG4</f>
        <v>146200</v>
      </c>
      <c r="AH23" s="11">
        <f>AH4+'2. Invoer KVG'!AH4</f>
        <v>137200</v>
      </c>
      <c r="AI23" s="11">
        <f>AI4+'2. Invoer KVG'!AI4</f>
        <v>140700</v>
      </c>
      <c r="AJ23" s="11">
        <f>AJ4+'2. Invoer KVG'!AJ4</f>
        <v>143700</v>
      </c>
      <c r="AK23" s="11">
        <f>AK4+'2. Invoer KVG'!AK4</f>
        <v>149700</v>
      </c>
      <c r="AL23" s="11">
        <f>AL4+'2. Invoer KVG'!AL4</f>
        <v>137700</v>
      </c>
    </row>
    <row r="25" spans="1:38" x14ac:dyDescent="0.35">
      <c r="A25" s="28" t="s">
        <v>245</v>
      </c>
      <c r="B25" s="36" t="s">
        <v>109</v>
      </c>
      <c r="C25" s="34">
        <v>44927</v>
      </c>
      <c r="D25" s="34">
        <v>44958</v>
      </c>
      <c r="E25" s="34">
        <v>44986</v>
      </c>
      <c r="F25" s="34">
        <v>45017</v>
      </c>
      <c r="G25" s="34">
        <v>45047</v>
      </c>
      <c r="H25" s="34">
        <v>45078</v>
      </c>
      <c r="I25" s="34">
        <v>45108</v>
      </c>
      <c r="J25" s="34">
        <v>45139</v>
      </c>
      <c r="K25" s="34">
        <v>45170</v>
      </c>
      <c r="L25" s="34">
        <v>45200</v>
      </c>
      <c r="M25" s="34">
        <v>45231</v>
      </c>
      <c r="N25" s="34">
        <v>45261</v>
      </c>
      <c r="O25" s="34">
        <v>45292</v>
      </c>
      <c r="P25" s="34">
        <v>45323</v>
      </c>
      <c r="Q25" s="34">
        <v>45352</v>
      </c>
      <c r="R25" s="34">
        <v>45383</v>
      </c>
      <c r="S25" s="34">
        <v>45413</v>
      </c>
      <c r="T25" s="34">
        <v>45444</v>
      </c>
      <c r="U25" s="34">
        <v>45474</v>
      </c>
      <c r="V25" s="34">
        <v>45505</v>
      </c>
      <c r="W25" s="34">
        <v>45536</v>
      </c>
      <c r="X25" s="34">
        <v>45566</v>
      </c>
      <c r="Y25" s="34">
        <v>45597</v>
      </c>
      <c r="Z25" s="34">
        <v>45627</v>
      </c>
      <c r="AA25" s="34">
        <v>45658</v>
      </c>
      <c r="AB25" s="34">
        <v>45689</v>
      </c>
      <c r="AC25" s="34">
        <v>45717</v>
      </c>
      <c r="AD25" s="34">
        <v>45748</v>
      </c>
      <c r="AE25" s="34">
        <v>45778</v>
      </c>
      <c r="AF25" s="34">
        <v>45809</v>
      </c>
      <c r="AG25" s="34">
        <v>45839</v>
      </c>
      <c r="AH25" s="34">
        <v>45870</v>
      </c>
      <c r="AI25" s="34">
        <v>45901</v>
      </c>
      <c r="AJ25" s="34">
        <v>45931</v>
      </c>
      <c r="AK25" s="34">
        <v>45962</v>
      </c>
      <c r="AL25" s="34">
        <v>45992</v>
      </c>
    </row>
    <row r="26" spans="1:38" x14ac:dyDescent="0.35">
      <c r="A26" s="29" t="s">
        <v>243</v>
      </c>
      <c r="B26" s="42" t="s">
        <v>111</v>
      </c>
      <c r="C26" s="14">
        <f>IF(ISBLANK(C5),"",IF(ISERROR(C5/$C$23),"",(C5/$C$23)))</f>
        <v>6.4708166170570729E-3</v>
      </c>
      <c r="D26" s="14">
        <f>IF(ISBLANK(D5),"",IF(ISERROR(D5/$D$23),"",(D5/$D$23)))</f>
        <v>8.3236224404861E-3</v>
      </c>
      <c r="E26" s="14">
        <f>IF(ISBLANK(E5),"",IF(ISERROR(E5/$E$23),"",(E5/$E$23)))</f>
        <v>1.1645962732919254E-2</v>
      </c>
      <c r="F26" s="14">
        <f>IF(ISBLANK(F5),"",IF(ISERROR(F5/$F$23),"",(F5/$F$23)))</f>
        <v>8.3252393506313312E-3</v>
      </c>
      <c r="G26" s="14">
        <f>IF(ISBLANK(G5),"",IF(ISERROR(G5/$G$23),"",(G5/$G$23)))</f>
        <v>5.0835148874364564E-2</v>
      </c>
      <c r="H26" s="14">
        <f>IF(ISBLANK(H5),"",IF(ISERROR(H5/$H$23),"",(H5/$H$23)))</f>
        <v>4.5906656465187455E-2</v>
      </c>
      <c r="I26" s="14">
        <f>IF(ISBLANK(I5),"",IF(ISERROR(I5/$I$23),"",(I5/$I$23)))</f>
        <v>3.4199726402188782E-2</v>
      </c>
      <c r="J26" s="14">
        <f>IF(ISBLANK(J5),"",IF(ISERROR(J5/$J$23),"",(J5/$J$23)))</f>
        <v>4.3731778425655975E-2</v>
      </c>
      <c r="K26" s="14">
        <f>IF(ISBLANK(K5),"",IF(ISERROR(K5/$K$23),"",(K5/$K$23)))</f>
        <v>4.975124378109453E-2</v>
      </c>
      <c r="L26" s="14">
        <f>IF(ISBLANK(L5),"",IF(ISERROR(L5/$L$23),"",(L5/$L$23)))</f>
        <v>3.4794711203897009E-2</v>
      </c>
      <c r="M26" s="14">
        <f>IF(ISBLANK(M5),"",IF(ISERROR(M5/$M$23),"",(M5/$M$23)))</f>
        <v>4.0080160320641281E-2</v>
      </c>
      <c r="N26" s="14">
        <f>IF(ISBLANK(N5),"",IF(ISERROR(N5/$N$23),"",(N5/$N$23)))</f>
        <v>5.0835148874364564E-2</v>
      </c>
      <c r="O26" s="14">
        <f>IF(ISBLANK(O5),"",IF(ISERROR(O5/$O$23),"",(O5/$O$23)))</f>
        <v>3.6310820624546117E-2</v>
      </c>
      <c r="P26" s="14">
        <f>IF(ISBLANK(P5),"",IF(ISERROR(P5/$P$23),"",(P5/$P$23)))</f>
        <v>3.5285815102328866E-2</v>
      </c>
      <c r="Q26" s="14">
        <f>IF(ISBLANK(Q5),"",IF(ISERROR(Q5/$Q$23),"",(Q5/$Q$23)))</f>
        <v>3.9421813403416557E-2</v>
      </c>
      <c r="R26" s="14">
        <f>IF(ISBLANK(R5),"",IF(ISERROR(R5/$R$23),"",(R5/$R$23)))</f>
        <v>4.0899795501022497E-2</v>
      </c>
      <c r="S26" s="14">
        <f>IF(ISBLANK(S5),"",IF(ISERROR(S5/$S$23),"",(S5/$S$23)))</f>
        <v>5.0835148874364564E-2</v>
      </c>
      <c r="T26" s="14">
        <f>IF(ISBLANK(T5),"",IF(ISERROR(T5/$T$23),"",(T5/$T$23)))</f>
        <v>4.5906656465187455E-2</v>
      </c>
      <c r="U26" s="14">
        <f>IF(ISBLANK(U5),"",IF(ISERROR(U5/$U$23),"",(U5/$U$23)))</f>
        <v>3.4199726402188782E-2</v>
      </c>
      <c r="V26" s="14">
        <f>IF(ISBLANK(V5),"",IF(ISERROR(V5/$V$23),"",(V5/$V$23)))</f>
        <v>4.3731778425655975E-2</v>
      </c>
      <c r="W26" s="14">
        <f>IF(ISBLANK(W5),"",IF(ISERROR(W5/$W$23),"",(W5/$W$23)))</f>
        <v>4.975124378109453E-2</v>
      </c>
      <c r="X26" s="14">
        <f>IF(ISBLANK(X5),"",IF(ISERROR(X5/$X$23),"",(X5/$X$23)))</f>
        <v>3.4794711203897009E-2</v>
      </c>
      <c r="Y26" s="14">
        <f>IF(ISBLANK(Y5),"",IF(ISERROR(Y5/$Y$23),"",(Y5/$Y$23)))</f>
        <v>4.0080160320641281E-2</v>
      </c>
      <c r="Z26" s="14">
        <f>IF(ISBLANK(Z5),"",IF(ISERROR(Z5/$Z$23),"",(Z5/$Z$23)))</f>
        <v>5.0835148874364564E-2</v>
      </c>
      <c r="AA26" s="14">
        <f>IF(ISBLANK(AA5),"",IF(ISERROR(AA5/$AA$23),"",(AA5/$AA$23)))</f>
        <v>3.6310820624546117E-2</v>
      </c>
      <c r="AB26" s="14">
        <f>IF(ISBLANK(AB5),"",IF(ISERROR(AB5/$AB$23),"",(AB5/$AB$23)))</f>
        <v>3.5285815102328866E-2</v>
      </c>
      <c r="AC26" s="14">
        <f>IF(ISBLANK(AC5),"",IF(ISERROR(AC5/$AC$23),"",(AC5/$AC$23)))</f>
        <v>3.9421813403416557E-2</v>
      </c>
      <c r="AD26" s="14">
        <f>IF(ISBLANK(AD5),"",IF(ISERROR(AD5/$AD$23),"",(AD5/$AD$23)))</f>
        <v>4.0899795501022497E-2</v>
      </c>
      <c r="AE26" s="14">
        <f>IF(ISBLANK(AE5),"",IF(ISERROR(AE5/$AE$23),"",(AE5/$AE$23)))</f>
        <v>5.0835148874364564E-2</v>
      </c>
      <c r="AF26" s="14">
        <f>IF(ISBLANK(AF5),"",IF(ISERROR(AF5/$AF$23),"",(AF5/$AF$23)))</f>
        <v>4.5906656465187455E-2</v>
      </c>
      <c r="AG26" s="14">
        <f>IF(ISBLANK(AG5),"",IF(ISERROR(AG5/$AG$23),"",(AG5/$AG$23)))</f>
        <v>3.4199726402188782E-2</v>
      </c>
      <c r="AH26" s="14">
        <f>IF(ISBLANK(AH5),"",IF(ISERROR(AH5/$AH$23),"",(AH5/$AH$23)))</f>
        <v>4.3731778425655975E-2</v>
      </c>
      <c r="AI26" s="14">
        <f>IF(ISBLANK(AI5),"",IF(ISERROR(AI5/$AI$23),"",(AI5/$AI$23)))</f>
        <v>4.975124378109453E-2</v>
      </c>
      <c r="AJ26" s="14">
        <f>IF(ISBLANK(AJ5),"",IF(ISERROR(AJ5/$AJ$23),"",(AJ5/$AJ$23)))</f>
        <v>3.4794711203897009E-2</v>
      </c>
      <c r="AK26" s="14">
        <f>IF(ISBLANK(AK5),"",IF(ISERROR(AK5/$AK$23),"",(AK5/$AK$23)))</f>
        <v>4.0080160320641281E-2</v>
      </c>
      <c r="AL26" s="14">
        <f>IF(ISBLANK(AL5),"",IF(ISERROR(AL5/$AL$23),"",(AL5/$AL$23)))</f>
        <v>5.0835148874364564E-2</v>
      </c>
    </row>
    <row r="27" spans="1:38" x14ac:dyDescent="0.35">
      <c r="A27" s="29" t="s">
        <v>243</v>
      </c>
      <c r="B27" s="42" t="s">
        <v>89</v>
      </c>
      <c r="C27" s="14">
        <f t="shared" ref="C27:C41" si="1">IF(ISBLANK(C6),"",IF(ISERROR(C6/$C$23),"",(C6/$C$23)))</f>
        <v>0.19412449851171218</v>
      </c>
      <c r="D27" s="14">
        <f t="shared" ref="D27:D41" si="2">IF(ISBLANK(D6),"",IF(ISERROR(D6/$D$23),"",(D6/$D$23)))</f>
        <v>0.12485433660729149</v>
      </c>
      <c r="E27" s="14">
        <f t="shared" ref="E27:E41" si="3">IF(ISBLANK(E6),"",IF(ISERROR(E6/$E$23),"",(E6/$E$23)))</f>
        <v>0.15527950310559005</v>
      </c>
      <c r="F27" s="14">
        <f t="shared" ref="F27:F41" si="4">IF(ISBLANK(F6),"",IF(ISERROR(F6/$F$23),"",(F6/$F$23)))</f>
        <v>1.3875398917718884E-2</v>
      </c>
      <c r="G27" s="14">
        <f t="shared" ref="G27:G41" si="5">IF(ISBLANK(G6),"",IF(ISERROR(G6/$G$23),"",(G6/$G$23)))</f>
        <v>7.2621641249092234E-2</v>
      </c>
      <c r="H27" s="14">
        <f t="shared" ref="H27:H41" si="6">IF(ISBLANK(H6),"",IF(ISERROR(H6/$H$23),"",(H6/$H$23)))</f>
        <v>7.6511094108645747E-2</v>
      </c>
      <c r="I27" s="14">
        <f t="shared" ref="I27:I41" si="7">IF(ISBLANK(I6),"",IF(ISERROR(I6/$I$23),"",(I6/$I$23)))</f>
        <v>6.8399452804377564E-2</v>
      </c>
      <c r="J27" s="14">
        <f t="shared" ref="J27:J41" si="8">IF(ISBLANK(J6),"",IF(ISERROR(J6/$J$23),"",(J6/$J$23)))</f>
        <v>7.2886297376093298E-2</v>
      </c>
      <c r="K27" s="14">
        <f t="shared" ref="K27:K41" si="9">IF(ISBLANK(K6),"",IF(ISERROR(K6/$K$23),"",(K6/$K$23)))</f>
        <v>7.1073205401563616E-2</v>
      </c>
      <c r="L27" s="14">
        <f t="shared" ref="L27:L41" si="10">IF(ISBLANK(L6),"",IF(ISERROR(L6/$L$23),"",(L6/$L$23)))</f>
        <v>0.10438413361169102</v>
      </c>
      <c r="M27" s="14">
        <f t="shared" ref="M27:M41" si="11">IF(ISBLANK(M6),"",IF(ISERROR(M6/$M$23),"",(M6/$M$23)))</f>
        <v>0.10020040080160321</v>
      </c>
      <c r="N27" s="14">
        <f t="shared" ref="N27:N41" si="12">IF(ISBLANK(N6),"",IF(ISERROR(N6/$N$23),"",(N6/$N$23)))</f>
        <v>0.10893246187363835</v>
      </c>
      <c r="O27" s="14">
        <f t="shared" ref="O27:O41" si="13">IF(ISBLANK(O6),"",IF(ISERROR(O6/$O$23),"",(O6/$O$23)))</f>
        <v>7.2621641249092234E-2</v>
      </c>
      <c r="P27" s="14">
        <f t="shared" ref="P27:P41" si="14">IF(ISBLANK(P6),"",IF(ISERROR(P6/$P$23),"",(P6/$P$23)))</f>
        <v>7.0571630204657732E-2</v>
      </c>
      <c r="Q27" s="14">
        <f t="shared" ref="Q27:Q41" si="15">IF(ISBLANK(Q6),"",IF(ISERROR(Q6/$Q$23),"",(Q6/$Q$23)))</f>
        <v>6.5703022339027597E-2</v>
      </c>
      <c r="R27" s="14">
        <f t="shared" ref="R27:R41" si="16">IF(ISBLANK(R6),"",IF(ISERROR(R6/$R$23),"",(R6/$R$23)))</f>
        <v>6.8166325835037497E-2</v>
      </c>
      <c r="S27" s="14">
        <f t="shared" ref="S27:S41" si="17">IF(ISBLANK(S6),"",IF(ISERROR(S6/$S$23),"",(S6/$S$23)))</f>
        <v>7.2621641249092234E-2</v>
      </c>
      <c r="T27" s="14">
        <f t="shared" ref="T27:T41" si="18">IF(ISBLANK(T6),"",IF(ISERROR(T6/$T$23),"",(T6/$T$23)))</f>
        <v>7.6511094108645747E-2</v>
      </c>
      <c r="U27" s="14">
        <f t="shared" ref="U27:U41" si="19">IF(ISBLANK(U6),"",IF(ISERROR(U6/$U$23),"",(U6/$U$23)))</f>
        <v>6.8399452804377564E-2</v>
      </c>
      <c r="V27" s="14">
        <f t="shared" ref="V27:V41" si="20">IF(ISBLANK(V6),"",IF(ISERROR(V6/$V$23),"",(V6/$V$23)))</f>
        <v>7.2886297376093298E-2</v>
      </c>
      <c r="W27" s="14">
        <f t="shared" ref="W27:W41" si="21">IF(ISBLANK(W6),"",IF(ISERROR(W6/$W$23),"",(W6/$W$23)))</f>
        <v>7.1073205401563616E-2</v>
      </c>
      <c r="X27" s="14">
        <f t="shared" ref="X27:X41" si="22">IF(ISBLANK(X6),"",IF(ISERROR(X6/$X$23),"",(X6/$X$23)))</f>
        <v>0.10438413361169102</v>
      </c>
      <c r="Y27" s="14">
        <f t="shared" ref="Y27:Y41" si="23">IF(ISBLANK(Y6),"",IF(ISERROR(Y6/$Y$23),"",(Y6/$Y$23)))</f>
        <v>0.10020040080160321</v>
      </c>
      <c r="Z27" s="14">
        <f t="shared" ref="Z27:Z41" si="24">IF(ISBLANK(Z6),"",IF(ISERROR(Z6/$Z$23),"",(Z6/$Z$23)))</f>
        <v>0.10893246187363835</v>
      </c>
      <c r="AA27" s="14">
        <f t="shared" ref="AA27:AA41" si="25">IF(ISBLANK(AA6),"",IF(ISERROR(AA6/$AA$23),"",(AA6/$AA$23)))</f>
        <v>7.2621641249092234E-2</v>
      </c>
      <c r="AB27" s="14">
        <f t="shared" ref="AB27:AB41" si="26">IF(ISBLANK(AB6),"",IF(ISERROR(AB6/$AB$23),"",(AB6/$AB$23)))</f>
        <v>7.0571630204657732E-2</v>
      </c>
      <c r="AC27" s="14">
        <f t="shared" ref="AC27:AC41" si="27">IF(ISBLANK(AC6),"",IF(ISERROR(AC6/$AC$23),"",(AC6/$AC$23)))</f>
        <v>6.5703022339027597E-2</v>
      </c>
      <c r="AD27" s="14">
        <f t="shared" ref="AD27:AD41" si="28">IF(ISBLANK(AD6),"",IF(ISERROR(AD6/$AD$23),"",(AD6/$AD$23)))</f>
        <v>6.8166325835037497E-2</v>
      </c>
      <c r="AE27" s="14">
        <f t="shared" ref="AE27:AE41" si="29">IF(ISBLANK(AE6),"",IF(ISERROR(AE6/$AE$23),"",(AE6/$AE$23)))</f>
        <v>7.2621641249092234E-2</v>
      </c>
      <c r="AF27" s="14">
        <f t="shared" ref="AF27:AF41" si="30">IF(ISBLANK(AF6),"",IF(ISERROR(AF6/$AF$23),"",(AF6/$AF$23)))</f>
        <v>7.6511094108645747E-2</v>
      </c>
      <c r="AG27" s="14">
        <f t="shared" ref="AG27:AG41" si="31">IF(ISBLANK(AG6),"",IF(ISERROR(AG6/$AG$23),"",(AG6/$AG$23)))</f>
        <v>6.8399452804377564E-2</v>
      </c>
      <c r="AH27" s="14">
        <f t="shared" ref="AH27:AH41" si="32">IF(ISBLANK(AH6),"",IF(ISERROR(AH6/$AH$23),"",(AH6/$AH$23)))</f>
        <v>7.2886297376093298E-2</v>
      </c>
      <c r="AI27" s="14">
        <f t="shared" ref="AI27:AI41" si="33">IF(ISBLANK(AI6),"",IF(ISERROR(AI6/$AI$23),"",(AI6/$AI$23)))</f>
        <v>7.1073205401563616E-2</v>
      </c>
      <c r="AJ27" s="14">
        <f t="shared" ref="AJ27:AJ41" si="34">IF(ISBLANK(AJ6),"",IF(ISERROR(AJ6/$AJ$23),"",(AJ6/$AJ$23)))</f>
        <v>0.10438413361169102</v>
      </c>
      <c r="AK27" s="14">
        <f t="shared" ref="AK27:AK41" si="35">IF(ISBLANK(AK6),"",IF(ISERROR(AK6/$AK$23),"",(AK6/$AK$23)))</f>
        <v>0.10020040080160321</v>
      </c>
      <c r="AL27" s="14">
        <f t="shared" ref="AL27:AL41" si="36">IF(ISBLANK(AL6),"",IF(ISERROR(AL6/$AL$23),"",(AL6/$AL$23)))</f>
        <v>0.10893246187363835</v>
      </c>
    </row>
    <row r="28" spans="1:38" x14ac:dyDescent="0.35">
      <c r="A28" s="29" t="s">
        <v>243</v>
      </c>
      <c r="B28" s="42" t="s">
        <v>81</v>
      </c>
      <c r="C28" s="14">
        <f t="shared" si="1"/>
        <v>8.4120616021741944E-3</v>
      </c>
      <c r="D28" s="14">
        <f t="shared" si="2"/>
        <v>1.0820709172631929E-2</v>
      </c>
      <c r="E28" s="14">
        <f t="shared" si="3"/>
        <v>1.2616459627329192E-2</v>
      </c>
      <c r="F28" s="14">
        <f t="shared" si="4"/>
        <v>9.0190092965172757E-3</v>
      </c>
      <c r="G28" s="14">
        <f t="shared" si="5"/>
        <v>4.7204066811909952E-2</v>
      </c>
      <c r="H28" s="14">
        <f t="shared" si="6"/>
        <v>4.9732211170619739E-2</v>
      </c>
      <c r="I28" s="14">
        <f t="shared" si="7"/>
        <v>4.4459644322845417E-2</v>
      </c>
      <c r="J28" s="14">
        <f t="shared" si="8"/>
        <v>4.7376093294460644E-2</v>
      </c>
      <c r="K28" s="14">
        <f t="shared" si="9"/>
        <v>4.6197583511016348E-2</v>
      </c>
      <c r="L28" s="14">
        <f t="shared" si="10"/>
        <v>4.5233124565066112E-2</v>
      </c>
      <c r="M28" s="14">
        <f t="shared" si="11"/>
        <v>4.3420173680694722E-2</v>
      </c>
      <c r="N28" s="14">
        <f t="shared" si="12"/>
        <v>4.7204066811909952E-2</v>
      </c>
      <c r="O28" s="14">
        <f t="shared" si="13"/>
        <v>4.7204066811909952E-2</v>
      </c>
      <c r="P28" s="14">
        <f t="shared" si="14"/>
        <v>4.5871559633027525E-2</v>
      </c>
      <c r="Q28" s="14">
        <f t="shared" si="15"/>
        <v>4.2706964520367936E-2</v>
      </c>
      <c r="R28" s="14">
        <f t="shared" si="16"/>
        <v>4.4308111792774371E-2</v>
      </c>
      <c r="S28" s="14">
        <f t="shared" si="17"/>
        <v>4.7204066811909952E-2</v>
      </c>
      <c r="T28" s="14">
        <f t="shared" si="18"/>
        <v>4.9732211170619739E-2</v>
      </c>
      <c r="U28" s="14">
        <f t="shared" si="19"/>
        <v>4.4459644322845417E-2</v>
      </c>
      <c r="V28" s="14">
        <f t="shared" si="20"/>
        <v>4.7376093294460644E-2</v>
      </c>
      <c r="W28" s="14">
        <f t="shared" si="21"/>
        <v>4.6197583511016348E-2</v>
      </c>
      <c r="X28" s="14">
        <f t="shared" si="22"/>
        <v>4.5233124565066112E-2</v>
      </c>
      <c r="Y28" s="14">
        <f t="shared" si="23"/>
        <v>4.3420173680694722E-2</v>
      </c>
      <c r="Z28" s="14">
        <f t="shared" si="24"/>
        <v>4.7204066811909952E-2</v>
      </c>
      <c r="AA28" s="14">
        <f t="shared" si="25"/>
        <v>4.7204066811909952E-2</v>
      </c>
      <c r="AB28" s="14">
        <f t="shared" si="26"/>
        <v>4.5871559633027525E-2</v>
      </c>
      <c r="AC28" s="14">
        <f t="shared" si="27"/>
        <v>4.2706964520367936E-2</v>
      </c>
      <c r="AD28" s="14">
        <f t="shared" si="28"/>
        <v>4.4308111792774371E-2</v>
      </c>
      <c r="AE28" s="14">
        <f t="shared" si="29"/>
        <v>4.7204066811909952E-2</v>
      </c>
      <c r="AF28" s="14">
        <f t="shared" si="30"/>
        <v>4.9732211170619739E-2</v>
      </c>
      <c r="AG28" s="14">
        <f t="shared" si="31"/>
        <v>4.4459644322845417E-2</v>
      </c>
      <c r="AH28" s="14">
        <f t="shared" si="32"/>
        <v>4.7376093294460644E-2</v>
      </c>
      <c r="AI28" s="14">
        <f t="shared" si="33"/>
        <v>4.6197583511016348E-2</v>
      </c>
      <c r="AJ28" s="14">
        <f t="shared" si="34"/>
        <v>4.5233124565066112E-2</v>
      </c>
      <c r="AK28" s="14">
        <f t="shared" si="35"/>
        <v>4.3420173680694722E-2</v>
      </c>
      <c r="AL28" s="14">
        <f t="shared" si="36"/>
        <v>4.7204066811909952E-2</v>
      </c>
    </row>
    <row r="29" spans="1:38" x14ac:dyDescent="0.35">
      <c r="A29" s="29" t="s">
        <v>243</v>
      </c>
      <c r="B29" s="42" t="s">
        <v>82</v>
      </c>
      <c r="C29" s="14">
        <f t="shared" si="1"/>
        <v>1.5529959880936975E-3</v>
      </c>
      <c r="D29" s="14">
        <f t="shared" si="2"/>
        <v>1.997669385716664E-3</v>
      </c>
      <c r="E29" s="14">
        <f t="shared" si="3"/>
        <v>2.329192546583851E-3</v>
      </c>
      <c r="F29" s="14">
        <f t="shared" si="4"/>
        <v>1.6650478701262662E-3</v>
      </c>
      <c r="G29" s="14">
        <f t="shared" si="5"/>
        <v>8.7145969498910684E-3</v>
      </c>
      <c r="H29" s="14">
        <f t="shared" si="6"/>
        <v>9.181331293037491E-3</v>
      </c>
      <c r="I29" s="14">
        <f t="shared" si="7"/>
        <v>8.2079343365253077E-3</v>
      </c>
      <c r="J29" s="14">
        <f t="shared" si="8"/>
        <v>8.7463556851311956E-3</v>
      </c>
      <c r="K29" s="14">
        <f t="shared" si="9"/>
        <v>8.5287846481876331E-3</v>
      </c>
      <c r="L29" s="14">
        <f t="shared" si="10"/>
        <v>8.350730688935281E-3</v>
      </c>
      <c r="M29" s="14">
        <f t="shared" si="11"/>
        <v>8.0160320641282558E-3</v>
      </c>
      <c r="N29" s="14">
        <f t="shared" si="12"/>
        <v>8.7145969498910684E-3</v>
      </c>
      <c r="O29" s="14">
        <f t="shared" si="13"/>
        <v>8.7145969498910684E-3</v>
      </c>
      <c r="P29" s="14">
        <f t="shared" si="14"/>
        <v>8.4685956245589278E-3</v>
      </c>
      <c r="Q29" s="14">
        <f t="shared" si="15"/>
        <v>7.8843626806833107E-3</v>
      </c>
      <c r="R29" s="14">
        <f t="shared" si="16"/>
        <v>8.1799591002044997E-3</v>
      </c>
      <c r="S29" s="14">
        <f t="shared" si="17"/>
        <v>8.7145969498910684E-3</v>
      </c>
      <c r="T29" s="14">
        <f t="shared" si="18"/>
        <v>9.181331293037491E-3</v>
      </c>
      <c r="U29" s="14">
        <f t="shared" si="19"/>
        <v>8.2079343365253077E-3</v>
      </c>
      <c r="V29" s="14">
        <f t="shared" si="20"/>
        <v>8.7463556851311956E-3</v>
      </c>
      <c r="W29" s="14">
        <f t="shared" si="21"/>
        <v>8.5287846481876331E-3</v>
      </c>
      <c r="X29" s="14">
        <f t="shared" si="22"/>
        <v>8.350730688935281E-3</v>
      </c>
      <c r="Y29" s="14">
        <f t="shared" si="23"/>
        <v>8.0160320641282558E-3</v>
      </c>
      <c r="Z29" s="14">
        <f t="shared" si="24"/>
        <v>8.7145969498910684E-3</v>
      </c>
      <c r="AA29" s="14">
        <f t="shared" si="25"/>
        <v>8.7145969498910684E-3</v>
      </c>
      <c r="AB29" s="14">
        <f t="shared" si="26"/>
        <v>8.4685956245589278E-3</v>
      </c>
      <c r="AC29" s="14">
        <f t="shared" si="27"/>
        <v>7.8843626806833107E-3</v>
      </c>
      <c r="AD29" s="14">
        <f t="shared" si="28"/>
        <v>8.1799591002044997E-3</v>
      </c>
      <c r="AE29" s="14">
        <f t="shared" si="29"/>
        <v>8.7145969498910684E-3</v>
      </c>
      <c r="AF29" s="14">
        <f t="shared" si="30"/>
        <v>9.181331293037491E-3</v>
      </c>
      <c r="AG29" s="14">
        <f t="shared" si="31"/>
        <v>8.2079343365253077E-3</v>
      </c>
      <c r="AH29" s="14">
        <f t="shared" si="32"/>
        <v>8.7463556851311956E-3</v>
      </c>
      <c r="AI29" s="14">
        <f t="shared" si="33"/>
        <v>8.5287846481876331E-3</v>
      </c>
      <c r="AJ29" s="14">
        <f t="shared" si="34"/>
        <v>8.350730688935281E-3</v>
      </c>
      <c r="AK29" s="14">
        <f t="shared" si="35"/>
        <v>8.0160320641282558E-3</v>
      </c>
      <c r="AL29" s="14">
        <f t="shared" si="36"/>
        <v>8.7145969498910684E-3</v>
      </c>
    </row>
    <row r="30" spans="1:38" x14ac:dyDescent="0.35">
      <c r="A30" s="29" t="s">
        <v>243</v>
      </c>
      <c r="B30" s="42" t="s">
        <v>83</v>
      </c>
      <c r="C30" s="14">
        <f t="shared" si="1"/>
        <v>6.4708166170570724E-4</v>
      </c>
      <c r="D30" s="14">
        <f t="shared" si="2"/>
        <v>8.3236224404861E-4</v>
      </c>
      <c r="E30" s="14">
        <f t="shared" si="3"/>
        <v>9.7049689440993788E-4</v>
      </c>
      <c r="F30" s="14">
        <f t="shared" si="4"/>
        <v>6.9376994588594423E-4</v>
      </c>
      <c r="G30" s="14">
        <f t="shared" si="5"/>
        <v>3.6310820624546117E-3</v>
      </c>
      <c r="H30" s="14">
        <f t="shared" si="6"/>
        <v>3.8255547054322878E-3</v>
      </c>
      <c r="I30" s="14">
        <f t="shared" si="7"/>
        <v>3.4199726402188782E-3</v>
      </c>
      <c r="J30" s="14">
        <f t="shared" si="8"/>
        <v>3.6443148688046646E-3</v>
      </c>
      <c r="K30" s="14">
        <f t="shared" si="9"/>
        <v>3.5536602700781805E-3</v>
      </c>
      <c r="L30" s="14">
        <f t="shared" si="10"/>
        <v>3.4794711203897009E-3</v>
      </c>
      <c r="M30" s="14">
        <f t="shared" si="11"/>
        <v>3.3400133600534404E-3</v>
      </c>
      <c r="N30" s="14">
        <f t="shared" si="12"/>
        <v>3.6310820624546117E-3</v>
      </c>
      <c r="O30" s="14">
        <f t="shared" si="13"/>
        <v>3.6310820624546117E-3</v>
      </c>
      <c r="P30" s="14">
        <f t="shared" si="14"/>
        <v>3.5285815102328866E-3</v>
      </c>
      <c r="Q30" s="14">
        <f t="shared" si="15"/>
        <v>3.2851511169513796E-3</v>
      </c>
      <c r="R30" s="14">
        <f t="shared" si="16"/>
        <v>3.4083162917518746E-3</v>
      </c>
      <c r="S30" s="14">
        <f t="shared" si="17"/>
        <v>3.6310820624546117E-3</v>
      </c>
      <c r="T30" s="14">
        <f t="shared" si="18"/>
        <v>3.8255547054322878E-3</v>
      </c>
      <c r="U30" s="14">
        <f t="shared" si="19"/>
        <v>3.4199726402188782E-3</v>
      </c>
      <c r="V30" s="14">
        <f t="shared" si="20"/>
        <v>3.6443148688046646E-3</v>
      </c>
      <c r="W30" s="14">
        <f t="shared" si="21"/>
        <v>3.5536602700781805E-3</v>
      </c>
      <c r="X30" s="14">
        <f t="shared" si="22"/>
        <v>3.4794711203897009E-3</v>
      </c>
      <c r="Y30" s="14">
        <f t="shared" si="23"/>
        <v>3.3400133600534404E-3</v>
      </c>
      <c r="Z30" s="14">
        <f t="shared" si="24"/>
        <v>3.6310820624546117E-3</v>
      </c>
      <c r="AA30" s="14">
        <f t="shared" si="25"/>
        <v>3.6310820624546117E-3</v>
      </c>
      <c r="AB30" s="14">
        <f t="shared" si="26"/>
        <v>3.5285815102328866E-3</v>
      </c>
      <c r="AC30" s="14">
        <f t="shared" si="27"/>
        <v>3.2851511169513796E-3</v>
      </c>
      <c r="AD30" s="14">
        <f t="shared" si="28"/>
        <v>3.4083162917518746E-3</v>
      </c>
      <c r="AE30" s="14">
        <f t="shared" si="29"/>
        <v>3.6310820624546117E-3</v>
      </c>
      <c r="AF30" s="14">
        <f t="shared" si="30"/>
        <v>3.8255547054322878E-3</v>
      </c>
      <c r="AG30" s="14">
        <f t="shared" si="31"/>
        <v>3.4199726402188782E-3</v>
      </c>
      <c r="AH30" s="14">
        <f t="shared" si="32"/>
        <v>3.6443148688046646E-3</v>
      </c>
      <c r="AI30" s="14">
        <f t="shared" si="33"/>
        <v>3.5536602700781805E-3</v>
      </c>
      <c r="AJ30" s="14">
        <f t="shared" si="34"/>
        <v>3.4794711203897009E-3</v>
      </c>
      <c r="AK30" s="14">
        <f t="shared" si="35"/>
        <v>3.3400133600534404E-3</v>
      </c>
      <c r="AL30" s="14">
        <f t="shared" si="36"/>
        <v>3.6310820624546117E-3</v>
      </c>
    </row>
    <row r="31" spans="1:38" x14ac:dyDescent="0.35">
      <c r="A31" s="29" t="s">
        <v>243</v>
      </c>
      <c r="B31" s="42" t="s">
        <v>84</v>
      </c>
      <c r="C31" s="14">
        <f t="shared" si="1"/>
        <v>1.9412449851171219E-2</v>
      </c>
      <c r="D31" s="14">
        <f t="shared" si="2"/>
        <v>1.997669385716664E-2</v>
      </c>
      <c r="E31" s="14">
        <f t="shared" si="3"/>
        <v>2.9114906832298136E-2</v>
      </c>
      <c r="F31" s="14">
        <f t="shared" si="4"/>
        <v>2.2200638268350215E-2</v>
      </c>
      <c r="G31" s="14">
        <f t="shared" si="5"/>
        <v>8.714596949891068E-2</v>
      </c>
      <c r="H31" s="14">
        <f t="shared" si="6"/>
        <v>7.6511094108645747E-2</v>
      </c>
      <c r="I31" s="14">
        <f t="shared" si="7"/>
        <v>7.523939808481532E-2</v>
      </c>
      <c r="J31" s="14">
        <f t="shared" si="8"/>
        <v>8.7463556851311949E-2</v>
      </c>
      <c r="K31" s="14">
        <f t="shared" si="9"/>
        <v>9.2395167022032695E-2</v>
      </c>
      <c r="L31" s="14">
        <f t="shared" si="10"/>
        <v>0.10438413361169102</v>
      </c>
      <c r="M31" s="14">
        <f t="shared" si="11"/>
        <v>9.3520374081496327E-2</v>
      </c>
      <c r="N31" s="14">
        <f t="shared" si="12"/>
        <v>0.10530137981118373</v>
      </c>
      <c r="O31" s="14">
        <f t="shared" si="13"/>
        <v>0.10893246187363835</v>
      </c>
      <c r="P31" s="14">
        <f t="shared" si="14"/>
        <v>8.4685956245589278E-2</v>
      </c>
      <c r="Q31" s="14">
        <f t="shared" si="15"/>
        <v>9.8554533508541389E-2</v>
      </c>
      <c r="R31" s="14">
        <f t="shared" si="16"/>
        <v>0.10906612133605999</v>
      </c>
      <c r="S31" s="14">
        <f t="shared" si="17"/>
        <v>8.714596949891068E-2</v>
      </c>
      <c r="T31" s="14">
        <f t="shared" si="18"/>
        <v>7.6511094108645747E-2</v>
      </c>
      <c r="U31" s="14">
        <f t="shared" si="19"/>
        <v>7.523939808481532E-2</v>
      </c>
      <c r="V31" s="14">
        <f t="shared" si="20"/>
        <v>8.7463556851311949E-2</v>
      </c>
      <c r="W31" s="14">
        <f t="shared" si="21"/>
        <v>9.2395167022032695E-2</v>
      </c>
      <c r="X31" s="14">
        <f t="shared" si="22"/>
        <v>0.10438413361169102</v>
      </c>
      <c r="Y31" s="14">
        <f t="shared" si="23"/>
        <v>9.3520374081496327E-2</v>
      </c>
      <c r="Z31" s="14">
        <f t="shared" si="24"/>
        <v>0.10530137981118373</v>
      </c>
      <c r="AA31" s="14">
        <f t="shared" si="25"/>
        <v>0.10893246187363835</v>
      </c>
      <c r="AB31" s="14">
        <f t="shared" si="26"/>
        <v>8.4685956245589278E-2</v>
      </c>
      <c r="AC31" s="14">
        <f t="shared" si="27"/>
        <v>9.8554533508541389E-2</v>
      </c>
      <c r="AD31" s="14">
        <f t="shared" si="28"/>
        <v>0.10906612133605999</v>
      </c>
      <c r="AE31" s="14">
        <f t="shared" si="29"/>
        <v>8.714596949891068E-2</v>
      </c>
      <c r="AF31" s="14">
        <f t="shared" si="30"/>
        <v>7.6511094108645747E-2</v>
      </c>
      <c r="AG31" s="14">
        <f t="shared" si="31"/>
        <v>7.523939808481532E-2</v>
      </c>
      <c r="AH31" s="14">
        <f t="shared" si="32"/>
        <v>8.7463556851311949E-2</v>
      </c>
      <c r="AI31" s="14">
        <f t="shared" si="33"/>
        <v>9.2395167022032695E-2</v>
      </c>
      <c r="AJ31" s="14">
        <f t="shared" si="34"/>
        <v>0.10438413361169102</v>
      </c>
      <c r="AK31" s="14">
        <f t="shared" si="35"/>
        <v>9.3520374081496327E-2</v>
      </c>
      <c r="AL31" s="14">
        <f t="shared" si="36"/>
        <v>0.10530137981118373</v>
      </c>
    </row>
    <row r="32" spans="1:38" x14ac:dyDescent="0.35">
      <c r="A32" s="29" t="s">
        <v>243</v>
      </c>
      <c r="B32" s="42" t="s">
        <v>85</v>
      </c>
      <c r="C32" s="14">
        <f t="shared" si="1"/>
        <v>1.2941633234114146E-2</v>
      </c>
      <c r="D32" s="14">
        <f t="shared" si="2"/>
        <v>1.66472448809722E-2</v>
      </c>
      <c r="E32" s="14">
        <f t="shared" si="3"/>
        <v>1.9409937888198756E-2</v>
      </c>
      <c r="F32" s="14">
        <f t="shared" si="4"/>
        <v>1.3875398917718884E-2</v>
      </c>
      <c r="G32" s="14">
        <f t="shared" si="5"/>
        <v>7.2621641249092234E-2</v>
      </c>
      <c r="H32" s="14">
        <f t="shared" si="6"/>
        <v>7.6511094108645747E-2</v>
      </c>
      <c r="I32" s="14">
        <f t="shared" si="7"/>
        <v>6.8399452804377564E-2</v>
      </c>
      <c r="J32" s="14">
        <f t="shared" si="8"/>
        <v>7.2886297376093298E-2</v>
      </c>
      <c r="K32" s="14">
        <f t="shared" si="9"/>
        <v>7.1073205401563616E-2</v>
      </c>
      <c r="L32" s="14">
        <f t="shared" si="10"/>
        <v>6.9589422407794019E-2</v>
      </c>
      <c r="M32" s="14">
        <f t="shared" si="11"/>
        <v>6.6800267201068811E-2</v>
      </c>
      <c r="N32" s="14">
        <f t="shared" si="12"/>
        <v>7.2621641249092234E-2</v>
      </c>
      <c r="O32" s="14">
        <f t="shared" si="13"/>
        <v>7.2621641249092234E-2</v>
      </c>
      <c r="P32" s="14">
        <f t="shared" si="14"/>
        <v>7.0571630204657732E-2</v>
      </c>
      <c r="Q32" s="14">
        <f t="shared" si="15"/>
        <v>6.5703022339027597E-2</v>
      </c>
      <c r="R32" s="14">
        <f t="shared" si="16"/>
        <v>6.8166325835037497E-2</v>
      </c>
      <c r="S32" s="14">
        <f t="shared" si="17"/>
        <v>7.2621641249092234E-2</v>
      </c>
      <c r="T32" s="14">
        <f t="shared" si="18"/>
        <v>7.6511094108645747E-2</v>
      </c>
      <c r="U32" s="14">
        <f t="shared" si="19"/>
        <v>6.8399452804377564E-2</v>
      </c>
      <c r="V32" s="14">
        <f t="shared" si="20"/>
        <v>7.2886297376093298E-2</v>
      </c>
      <c r="W32" s="14">
        <f t="shared" si="21"/>
        <v>7.1073205401563616E-2</v>
      </c>
      <c r="X32" s="14">
        <f t="shared" si="22"/>
        <v>6.9589422407794019E-2</v>
      </c>
      <c r="Y32" s="14">
        <f t="shared" si="23"/>
        <v>6.6800267201068811E-2</v>
      </c>
      <c r="Z32" s="14">
        <f t="shared" si="24"/>
        <v>7.2621641249092234E-2</v>
      </c>
      <c r="AA32" s="14">
        <f t="shared" si="25"/>
        <v>7.2621641249092234E-2</v>
      </c>
      <c r="AB32" s="14">
        <f t="shared" si="26"/>
        <v>7.0571630204657732E-2</v>
      </c>
      <c r="AC32" s="14">
        <f t="shared" si="27"/>
        <v>6.5703022339027597E-2</v>
      </c>
      <c r="AD32" s="14">
        <f t="shared" si="28"/>
        <v>6.8166325835037497E-2</v>
      </c>
      <c r="AE32" s="14">
        <f t="shared" si="29"/>
        <v>7.2621641249092234E-2</v>
      </c>
      <c r="AF32" s="14">
        <f t="shared" si="30"/>
        <v>7.6511094108645747E-2</v>
      </c>
      <c r="AG32" s="14">
        <f t="shared" si="31"/>
        <v>6.8399452804377564E-2</v>
      </c>
      <c r="AH32" s="14">
        <f t="shared" si="32"/>
        <v>7.2886297376093298E-2</v>
      </c>
      <c r="AI32" s="14">
        <f t="shared" si="33"/>
        <v>7.1073205401563616E-2</v>
      </c>
      <c r="AJ32" s="14">
        <f t="shared" si="34"/>
        <v>6.9589422407794019E-2</v>
      </c>
      <c r="AK32" s="14">
        <f t="shared" si="35"/>
        <v>6.6800267201068811E-2</v>
      </c>
      <c r="AL32" s="14">
        <f t="shared" si="36"/>
        <v>7.2621641249092234E-2</v>
      </c>
    </row>
    <row r="33" spans="1:38" x14ac:dyDescent="0.35">
      <c r="A33" s="29" t="s">
        <v>243</v>
      </c>
      <c r="B33" s="42" t="s">
        <v>86</v>
      </c>
      <c r="C33" s="14">
        <f t="shared" si="1"/>
        <v>3.2354083085285364E-3</v>
      </c>
      <c r="D33" s="14">
        <f t="shared" si="2"/>
        <v>4.16181122024305E-3</v>
      </c>
      <c r="E33" s="14">
        <f t="shared" si="3"/>
        <v>4.8524844720496891E-3</v>
      </c>
      <c r="F33" s="14">
        <f t="shared" si="4"/>
        <v>3.468849729429721E-3</v>
      </c>
      <c r="G33" s="14">
        <f t="shared" si="5"/>
        <v>1.8155410312273058E-2</v>
      </c>
      <c r="H33" s="14">
        <f t="shared" si="6"/>
        <v>1.9127773527161437E-2</v>
      </c>
      <c r="I33" s="14">
        <f t="shared" si="7"/>
        <v>1.7099863201094391E-2</v>
      </c>
      <c r="J33" s="14">
        <f t="shared" si="8"/>
        <v>1.8221574344023325E-2</v>
      </c>
      <c r="K33" s="14">
        <f t="shared" si="9"/>
        <v>1.7768301350390904E-2</v>
      </c>
      <c r="L33" s="14">
        <f t="shared" si="10"/>
        <v>1.7397355601948505E-2</v>
      </c>
      <c r="M33" s="14">
        <f t="shared" si="11"/>
        <v>1.6700066800267203E-2</v>
      </c>
      <c r="N33" s="14">
        <f t="shared" si="12"/>
        <v>1.8155410312273058E-2</v>
      </c>
      <c r="O33" s="14">
        <f t="shared" si="13"/>
        <v>1.8155410312273058E-2</v>
      </c>
      <c r="P33" s="14">
        <f t="shared" si="14"/>
        <v>1.7642907551164433E-2</v>
      </c>
      <c r="Q33" s="14">
        <f t="shared" si="15"/>
        <v>1.6425755584756899E-2</v>
      </c>
      <c r="R33" s="14">
        <f t="shared" si="16"/>
        <v>1.7041581458759374E-2</v>
      </c>
      <c r="S33" s="14">
        <f t="shared" si="17"/>
        <v>1.8155410312273058E-2</v>
      </c>
      <c r="T33" s="14">
        <f t="shared" si="18"/>
        <v>1.9127773527161437E-2</v>
      </c>
      <c r="U33" s="14">
        <f t="shared" si="19"/>
        <v>1.7099863201094391E-2</v>
      </c>
      <c r="V33" s="14">
        <f t="shared" si="20"/>
        <v>1.8221574344023325E-2</v>
      </c>
      <c r="W33" s="14">
        <f t="shared" si="21"/>
        <v>1.7768301350390904E-2</v>
      </c>
      <c r="X33" s="14">
        <f t="shared" si="22"/>
        <v>1.7397355601948505E-2</v>
      </c>
      <c r="Y33" s="14">
        <f t="shared" si="23"/>
        <v>1.6700066800267203E-2</v>
      </c>
      <c r="Z33" s="14">
        <f t="shared" si="24"/>
        <v>1.8155410312273058E-2</v>
      </c>
      <c r="AA33" s="14">
        <f t="shared" si="25"/>
        <v>1.8155410312273058E-2</v>
      </c>
      <c r="AB33" s="14">
        <f t="shared" si="26"/>
        <v>1.7642907551164433E-2</v>
      </c>
      <c r="AC33" s="14">
        <f t="shared" si="27"/>
        <v>1.6425755584756899E-2</v>
      </c>
      <c r="AD33" s="14">
        <f t="shared" si="28"/>
        <v>1.7041581458759374E-2</v>
      </c>
      <c r="AE33" s="14">
        <f t="shared" si="29"/>
        <v>1.8155410312273058E-2</v>
      </c>
      <c r="AF33" s="14">
        <f t="shared" si="30"/>
        <v>1.9127773527161437E-2</v>
      </c>
      <c r="AG33" s="14">
        <f t="shared" si="31"/>
        <v>1.7099863201094391E-2</v>
      </c>
      <c r="AH33" s="14">
        <f t="shared" si="32"/>
        <v>1.8221574344023325E-2</v>
      </c>
      <c r="AI33" s="14">
        <f t="shared" si="33"/>
        <v>1.7768301350390904E-2</v>
      </c>
      <c r="AJ33" s="14">
        <f t="shared" si="34"/>
        <v>1.7397355601948505E-2</v>
      </c>
      <c r="AK33" s="14">
        <f t="shared" si="35"/>
        <v>1.6700066800267203E-2</v>
      </c>
      <c r="AL33" s="14">
        <f t="shared" si="36"/>
        <v>1.8155410312273058E-2</v>
      </c>
    </row>
    <row r="34" spans="1:38" x14ac:dyDescent="0.35">
      <c r="A34" s="29" t="s">
        <v>243</v>
      </c>
      <c r="B34" s="42" t="s">
        <v>88</v>
      </c>
      <c r="C34" s="14">
        <f t="shared" si="1"/>
        <v>9.7062249255856087E-4</v>
      </c>
      <c r="D34" s="14">
        <f t="shared" si="2"/>
        <v>1.248543366072915E-3</v>
      </c>
      <c r="E34" s="14">
        <f t="shared" si="3"/>
        <v>1.4557453416149068E-3</v>
      </c>
      <c r="F34" s="14">
        <f t="shared" si="4"/>
        <v>1.0406549188289164E-3</v>
      </c>
      <c r="G34" s="14">
        <f t="shared" si="5"/>
        <v>5.4466230936819175E-3</v>
      </c>
      <c r="H34" s="14">
        <f t="shared" si="6"/>
        <v>5.7383320581484319E-3</v>
      </c>
      <c r="I34" s="14">
        <f t="shared" si="7"/>
        <v>5.1299589603283173E-3</v>
      </c>
      <c r="J34" s="14">
        <f t="shared" si="8"/>
        <v>5.4664723032069968E-3</v>
      </c>
      <c r="K34" s="14">
        <f t="shared" si="9"/>
        <v>5.3304904051172707E-3</v>
      </c>
      <c r="L34" s="14">
        <f t="shared" si="10"/>
        <v>5.2192066805845511E-3</v>
      </c>
      <c r="M34" s="14">
        <f t="shared" si="11"/>
        <v>5.0100200400801601E-3</v>
      </c>
      <c r="N34" s="14">
        <f t="shared" si="12"/>
        <v>5.4466230936819175E-3</v>
      </c>
      <c r="O34" s="14">
        <f t="shared" si="13"/>
        <v>5.4466230936819175E-3</v>
      </c>
      <c r="P34" s="14">
        <f t="shared" si="14"/>
        <v>5.2928722653493299E-3</v>
      </c>
      <c r="Q34" s="14">
        <f t="shared" si="15"/>
        <v>4.9277266754270696E-3</v>
      </c>
      <c r="R34" s="14">
        <f t="shared" si="16"/>
        <v>5.1124744376278121E-3</v>
      </c>
      <c r="S34" s="14">
        <f t="shared" si="17"/>
        <v>5.4466230936819175E-3</v>
      </c>
      <c r="T34" s="14">
        <f t="shared" si="18"/>
        <v>5.7383320581484319E-3</v>
      </c>
      <c r="U34" s="14">
        <f t="shared" si="19"/>
        <v>5.1299589603283173E-3</v>
      </c>
      <c r="V34" s="14">
        <f t="shared" si="20"/>
        <v>5.4664723032069968E-3</v>
      </c>
      <c r="W34" s="14">
        <f t="shared" si="21"/>
        <v>5.3304904051172707E-3</v>
      </c>
      <c r="X34" s="14">
        <f t="shared" si="22"/>
        <v>5.2192066805845511E-3</v>
      </c>
      <c r="Y34" s="14">
        <f t="shared" si="23"/>
        <v>5.0100200400801601E-3</v>
      </c>
      <c r="Z34" s="14">
        <f t="shared" si="24"/>
        <v>5.4466230936819175E-3</v>
      </c>
      <c r="AA34" s="14">
        <f t="shared" si="25"/>
        <v>5.4466230936819175E-3</v>
      </c>
      <c r="AB34" s="14">
        <f t="shared" si="26"/>
        <v>5.2928722653493299E-3</v>
      </c>
      <c r="AC34" s="14">
        <f t="shared" si="27"/>
        <v>4.9277266754270696E-3</v>
      </c>
      <c r="AD34" s="14">
        <f t="shared" si="28"/>
        <v>5.1124744376278121E-3</v>
      </c>
      <c r="AE34" s="14">
        <f t="shared" si="29"/>
        <v>5.4466230936819175E-3</v>
      </c>
      <c r="AF34" s="14">
        <f t="shared" si="30"/>
        <v>5.7383320581484319E-3</v>
      </c>
      <c r="AG34" s="14">
        <f t="shared" si="31"/>
        <v>5.1299589603283173E-3</v>
      </c>
      <c r="AH34" s="14">
        <f t="shared" si="32"/>
        <v>5.4664723032069968E-3</v>
      </c>
      <c r="AI34" s="14">
        <f t="shared" si="33"/>
        <v>5.3304904051172707E-3</v>
      </c>
      <c r="AJ34" s="14">
        <f t="shared" si="34"/>
        <v>5.2192066805845511E-3</v>
      </c>
      <c r="AK34" s="14">
        <f t="shared" si="35"/>
        <v>5.0100200400801601E-3</v>
      </c>
      <c r="AL34" s="14">
        <f t="shared" si="36"/>
        <v>5.4466230936819175E-3</v>
      </c>
    </row>
    <row r="35" spans="1:38" x14ac:dyDescent="0.35">
      <c r="A35" s="29" t="s">
        <v>243</v>
      </c>
      <c r="B35" s="42" t="s">
        <v>87</v>
      </c>
      <c r="C35" s="14">
        <f t="shared" si="1"/>
        <v>1.2941633234114146E-2</v>
      </c>
      <c r="D35" s="14">
        <f t="shared" si="2"/>
        <v>1.66472448809722E-2</v>
      </c>
      <c r="E35" s="14">
        <f t="shared" si="3"/>
        <v>1.9409937888198756E-2</v>
      </c>
      <c r="F35" s="14">
        <f t="shared" si="4"/>
        <v>1.3875398917718884E-2</v>
      </c>
      <c r="G35" s="14">
        <f t="shared" si="5"/>
        <v>7.2621641249092234E-2</v>
      </c>
      <c r="H35" s="14">
        <f t="shared" si="6"/>
        <v>7.6511094108645747E-2</v>
      </c>
      <c r="I35" s="14">
        <f t="shared" si="7"/>
        <v>6.8399452804377564E-2</v>
      </c>
      <c r="J35" s="14">
        <f t="shared" si="8"/>
        <v>7.2886297376093298E-2</v>
      </c>
      <c r="K35" s="14">
        <f t="shared" si="9"/>
        <v>7.1073205401563616E-2</v>
      </c>
      <c r="L35" s="14">
        <f t="shared" si="10"/>
        <v>6.9589422407794019E-2</v>
      </c>
      <c r="M35" s="14">
        <f t="shared" si="11"/>
        <v>6.6800267201068811E-2</v>
      </c>
      <c r="N35" s="14">
        <f t="shared" si="12"/>
        <v>7.2621641249092234E-2</v>
      </c>
      <c r="O35" s="14">
        <f t="shared" si="13"/>
        <v>7.2621641249092234E-2</v>
      </c>
      <c r="P35" s="14">
        <f t="shared" si="14"/>
        <v>7.0571630204657732E-2</v>
      </c>
      <c r="Q35" s="14">
        <f t="shared" si="15"/>
        <v>6.5703022339027597E-2</v>
      </c>
      <c r="R35" s="14">
        <f t="shared" si="16"/>
        <v>6.8166325835037497E-2</v>
      </c>
      <c r="S35" s="14">
        <f t="shared" si="17"/>
        <v>7.2621641249092234E-2</v>
      </c>
      <c r="T35" s="14">
        <f t="shared" si="18"/>
        <v>7.6511094108645747E-2</v>
      </c>
      <c r="U35" s="14">
        <f t="shared" si="19"/>
        <v>6.8399452804377564E-2</v>
      </c>
      <c r="V35" s="14">
        <f t="shared" si="20"/>
        <v>7.2886297376093298E-2</v>
      </c>
      <c r="W35" s="14">
        <f t="shared" si="21"/>
        <v>7.1073205401563616E-2</v>
      </c>
      <c r="X35" s="14">
        <f t="shared" si="22"/>
        <v>6.9589422407794019E-2</v>
      </c>
      <c r="Y35" s="14">
        <f t="shared" si="23"/>
        <v>6.6800267201068811E-2</v>
      </c>
      <c r="Z35" s="14">
        <f t="shared" si="24"/>
        <v>7.2621641249092234E-2</v>
      </c>
      <c r="AA35" s="14">
        <f t="shared" si="25"/>
        <v>7.2621641249092234E-2</v>
      </c>
      <c r="AB35" s="14">
        <f t="shared" si="26"/>
        <v>7.0571630204657732E-2</v>
      </c>
      <c r="AC35" s="14">
        <f t="shared" si="27"/>
        <v>6.5703022339027597E-2</v>
      </c>
      <c r="AD35" s="14">
        <f t="shared" si="28"/>
        <v>6.8166325835037497E-2</v>
      </c>
      <c r="AE35" s="14">
        <f t="shared" si="29"/>
        <v>7.2621641249092234E-2</v>
      </c>
      <c r="AF35" s="14">
        <f t="shared" si="30"/>
        <v>7.6511094108645747E-2</v>
      </c>
      <c r="AG35" s="14">
        <f t="shared" si="31"/>
        <v>6.8399452804377564E-2</v>
      </c>
      <c r="AH35" s="14">
        <f t="shared" si="32"/>
        <v>7.2886297376093298E-2</v>
      </c>
      <c r="AI35" s="14">
        <f t="shared" si="33"/>
        <v>7.1073205401563616E-2</v>
      </c>
      <c r="AJ35" s="14">
        <f t="shared" si="34"/>
        <v>6.9589422407794019E-2</v>
      </c>
      <c r="AK35" s="14">
        <f t="shared" si="35"/>
        <v>6.6800267201068811E-2</v>
      </c>
      <c r="AL35" s="14">
        <f t="shared" si="36"/>
        <v>7.2621641249092234E-2</v>
      </c>
    </row>
    <row r="36" spans="1:38" x14ac:dyDescent="0.35">
      <c r="A36" s="29" t="s">
        <v>243</v>
      </c>
      <c r="B36" s="42" t="s">
        <v>104</v>
      </c>
      <c r="C36" s="14">
        <f t="shared" si="1"/>
        <v>7.7649799404684876E-4</v>
      </c>
      <c r="D36" s="14">
        <f t="shared" si="2"/>
        <v>9.98834692858332E-4</v>
      </c>
      <c r="E36" s="14">
        <f t="shared" si="3"/>
        <v>1.1645962732919255E-3</v>
      </c>
      <c r="F36" s="14">
        <f t="shared" si="4"/>
        <v>8.3252393506313309E-4</v>
      </c>
      <c r="G36" s="14">
        <f t="shared" si="5"/>
        <v>4.3572984749455342E-3</v>
      </c>
      <c r="H36" s="14">
        <f t="shared" si="6"/>
        <v>4.5906656465187455E-3</v>
      </c>
      <c r="I36" s="14">
        <f t="shared" si="7"/>
        <v>4.1039671682626538E-3</v>
      </c>
      <c r="J36" s="14">
        <f t="shared" si="8"/>
        <v>4.3731778425655978E-3</v>
      </c>
      <c r="K36" s="14">
        <f t="shared" si="9"/>
        <v>4.2643923240938165E-3</v>
      </c>
      <c r="L36" s="14">
        <f t="shared" si="10"/>
        <v>4.1753653444676405E-3</v>
      </c>
      <c r="M36" s="14">
        <f t="shared" si="11"/>
        <v>4.0080160320641279E-3</v>
      </c>
      <c r="N36" s="14">
        <f t="shared" si="12"/>
        <v>4.3572984749455342E-3</v>
      </c>
      <c r="O36" s="14">
        <f t="shared" si="13"/>
        <v>4.3572984749455342E-3</v>
      </c>
      <c r="P36" s="14">
        <f t="shared" si="14"/>
        <v>4.2342978122794639E-3</v>
      </c>
      <c r="Q36" s="14">
        <f t="shared" si="15"/>
        <v>3.9421813403416554E-3</v>
      </c>
      <c r="R36" s="14">
        <f t="shared" si="16"/>
        <v>4.0899795501022499E-3</v>
      </c>
      <c r="S36" s="14">
        <f t="shared" si="17"/>
        <v>4.3572984749455342E-3</v>
      </c>
      <c r="T36" s="14">
        <f t="shared" si="18"/>
        <v>4.5906656465187455E-3</v>
      </c>
      <c r="U36" s="14">
        <f t="shared" si="19"/>
        <v>4.1039671682626538E-3</v>
      </c>
      <c r="V36" s="14">
        <f t="shared" si="20"/>
        <v>4.3731778425655978E-3</v>
      </c>
      <c r="W36" s="14">
        <f t="shared" si="21"/>
        <v>4.2643923240938165E-3</v>
      </c>
      <c r="X36" s="14">
        <f t="shared" si="22"/>
        <v>4.1753653444676405E-3</v>
      </c>
      <c r="Y36" s="14">
        <f t="shared" si="23"/>
        <v>4.0080160320641279E-3</v>
      </c>
      <c r="Z36" s="14">
        <f t="shared" si="24"/>
        <v>4.3572984749455342E-3</v>
      </c>
      <c r="AA36" s="14">
        <f t="shared" si="25"/>
        <v>4.3572984749455342E-3</v>
      </c>
      <c r="AB36" s="14">
        <f t="shared" si="26"/>
        <v>4.2342978122794639E-3</v>
      </c>
      <c r="AC36" s="14">
        <f t="shared" si="27"/>
        <v>3.9421813403416554E-3</v>
      </c>
      <c r="AD36" s="14">
        <f t="shared" si="28"/>
        <v>4.0899795501022499E-3</v>
      </c>
      <c r="AE36" s="14">
        <f t="shared" si="29"/>
        <v>4.3572984749455342E-3</v>
      </c>
      <c r="AF36" s="14">
        <f t="shared" si="30"/>
        <v>4.5906656465187455E-3</v>
      </c>
      <c r="AG36" s="14">
        <f t="shared" si="31"/>
        <v>4.1039671682626538E-3</v>
      </c>
      <c r="AH36" s="14">
        <f t="shared" si="32"/>
        <v>4.3731778425655978E-3</v>
      </c>
      <c r="AI36" s="14">
        <f t="shared" si="33"/>
        <v>4.2643923240938165E-3</v>
      </c>
      <c r="AJ36" s="14">
        <f t="shared" si="34"/>
        <v>4.1753653444676405E-3</v>
      </c>
      <c r="AK36" s="14">
        <f t="shared" si="35"/>
        <v>4.0080160320641279E-3</v>
      </c>
      <c r="AL36" s="14">
        <f t="shared" si="36"/>
        <v>4.3572984749455342E-3</v>
      </c>
    </row>
    <row r="37" spans="1:38" ht="31" x14ac:dyDescent="0.35">
      <c r="A37" s="29" t="s">
        <v>243</v>
      </c>
      <c r="B37" s="42" t="s">
        <v>105</v>
      </c>
      <c r="C37" s="14">
        <f t="shared" si="1"/>
        <v>1.2941633234114146E-2</v>
      </c>
      <c r="D37" s="14">
        <f t="shared" si="2"/>
        <v>1.66472448809722E-2</v>
      </c>
      <c r="E37" s="14">
        <f t="shared" si="3"/>
        <v>1.9409937888198756E-2</v>
      </c>
      <c r="F37" s="14">
        <f t="shared" si="4"/>
        <v>1.3875398917718884E-2</v>
      </c>
      <c r="G37" s="14">
        <f t="shared" si="5"/>
        <v>7.2621641249092234E-2</v>
      </c>
      <c r="H37" s="14">
        <f t="shared" si="6"/>
        <v>7.6511094108645747E-2</v>
      </c>
      <c r="I37" s="14">
        <f t="shared" si="7"/>
        <v>6.8399452804377564E-2</v>
      </c>
      <c r="J37" s="14">
        <f t="shared" si="8"/>
        <v>7.2886297376093298E-2</v>
      </c>
      <c r="K37" s="14">
        <f t="shared" si="9"/>
        <v>7.1073205401563616E-2</v>
      </c>
      <c r="L37" s="14">
        <f t="shared" si="10"/>
        <v>6.9589422407794019E-2</v>
      </c>
      <c r="M37" s="14">
        <f t="shared" si="11"/>
        <v>6.6800267201068811E-2</v>
      </c>
      <c r="N37" s="14">
        <f t="shared" si="12"/>
        <v>7.2621641249092234E-2</v>
      </c>
      <c r="O37" s="14">
        <f t="shared" si="13"/>
        <v>7.2621641249092234E-2</v>
      </c>
      <c r="P37" s="14">
        <f t="shared" si="14"/>
        <v>7.0571630204657732E-2</v>
      </c>
      <c r="Q37" s="14">
        <f t="shared" si="15"/>
        <v>6.5703022339027597E-2</v>
      </c>
      <c r="R37" s="14">
        <f t="shared" si="16"/>
        <v>6.8166325835037497E-2</v>
      </c>
      <c r="S37" s="14">
        <f t="shared" si="17"/>
        <v>7.2621641249092234E-2</v>
      </c>
      <c r="T37" s="14">
        <f t="shared" si="18"/>
        <v>7.6511094108645747E-2</v>
      </c>
      <c r="U37" s="14">
        <f t="shared" si="19"/>
        <v>6.8399452804377564E-2</v>
      </c>
      <c r="V37" s="14">
        <f t="shared" si="20"/>
        <v>7.2886297376093298E-2</v>
      </c>
      <c r="W37" s="14">
        <f t="shared" si="21"/>
        <v>7.1073205401563616E-2</v>
      </c>
      <c r="X37" s="14">
        <f t="shared" si="22"/>
        <v>6.9589422407794019E-2</v>
      </c>
      <c r="Y37" s="14">
        <f t="shared" si="23"/>
        <v>6.6800267201068811E-2</v>
      </c>
      <c r="Z37" s="14">
        <f t="shared" si="24"/>
        <v>7.2621641249092234E-2</v>
      </c>
      <c r="AA37" s="14">
        <f t="shared" si="25"/>
        <v>7.2621641249092234E-2</v>
      </c>
      <c r="AB37" s="14">
        <f t="shared" si="26"/>
        <v>7.0571630204657732E-2</v>
      </c>
      <c r="AC37" s="14">
        <f t="shared" si="27"/>
        <v>6.5703022339027597E-2</v>
      </c>
      <c r="AD37" s="14">
        <f t="shared" si="28"/>
        <v>6.8166325835037497E-2</v>
      </c>
      <c r="AE37" s="14">
        <f t="shared" si="29"/>
        <v>7.2621641249092234E-2</v>
      </c>
      <c r="AF37" s="14">
        <f t="shared" si="30"/>
        <v>7.6511094108645747E-2</v>
      </c>
      <c r="AG37" s="14">
        <f t="shared" si="31"/>
        <v>6.8399452804377564E-2</v>
      </c>
      <c r="AH37" s="14">
        <f t="shared" si="32"/>
        <v>7.2886297376093298E-2</v>
      </c>
      <c r="AI37" s="14">
        <f t="shared" si="33"/>
        <v>7.1073205401563616E-2</v>
      </c>
      <c r="AJ37" s="14">
        <f t="shared" si="34"/>
        <v>6.9589422407794019E-2</v>
      </c>
      <c r="AK37" s="14">
        <f t="shared" si="35"/>
        <v>6.6800267201068811E-2</v>
      </c>
      <c r="AL37" s="14">
        <f t="shared" si="36"/>
        <v>7.2621641249092234E-2</v>
      </c>
    </row>
    <row r="38" spans="1:38" x14ac:dyDescent="0.35">
      <c r="A38" s="29" t="s">
        <v>243</v>
      </c>
      <c r="B38" s="42" t="s">
        <v>106</v>
      </c>
      <c r="C38" s="14">
        <f t="shared" si="1"/>
        <v>6.4708166170570729E-3</v>
      </c>
      <c r="D38" s="14">
        <f t="shared" si="2"/>
        <v>8.3236224404861E-3</v>
      </c>
      <c r="E38" s="14">
        <f t="shared" si="3"/>
        <v>9.7049689440993781E-3</v>
      </c>
      <c r="F38" s="14">
        <f t="shared" si="4"/>
        <v>6.9376994588594421E-3</v>
      </c>
      <c r="G38" s="14">
        <f t="shared" si="5"/>
        <v>3.6310820624546117E-2</v>
      </c>
      <c r="H38" s="14">
        <f t="shared" si="6"/>
        <v>3.8255547054322873E-2</v>
      </c>
      <c r="I38" s="14">
        <f t="shared" si="7"/>
        <v>3.4199726402188782E-2</v>
      </c>
      <c r="J38" s="14">
        <f t="shared" si="8"/>
        <v>3.6443148688046649E-2</v>
      </c>
      <c r="K38" s="14">
        <f t="shared" si="9"/>
        <v>3.5536602700781808E-2</v>
      </c>
      <c r="L38" s="14">
        <f t="shared" si="10"/>
        <v>3.4794711203897009E-2</v>
      </c>
      <c r="M38" s="14">
        <f t="shared" si="11"/>
        <v>3.3400133600534405E-2</v>
      </c>
      <c r="N38" s="14">
        <f t="shared" si="12"/>
        <v>3.6310820624546117E-2</v>
      </c>
      <c r="O38" s="14">
        <f t="shared" si="13"/>
        <v>3.6310820624546117E-2</v>
      </c>
      <c r="P38" s="14">
        <f t="shared" si="14"/>
        <v>3.5285815102328866E-2</v>
      </c>
      <c r="Q38" s="14">
        <f t="shared" si="15"/>
        <v>3.2851511169513799E-2</v>
      </c>
      <c r="R38" s="14">
        <f t="shared" si="16"/>
        <v>3.4083162917518749E-2</v>
      </c>
      <c r="S38" s="14">
        <f t="shared" si="17"/>
        <v>3.6310820624546117E-2</v>
      </c>
      <c r="T38" s="14">
        <f t="shared" si="18"/>
        <v>3.8255547054322873E-2</v>
      </c>
      <c r="U38" s="14">
        <f t="shared" si="19"/>
        <v>3.4199726402188782E-2</v>
      </c>
      <c r="V38" s="14">
        <f t="shared" si="20"/>
        <v>3.6443148688046649E-2</v>
      </c>
      <c r="W38" s="14">
        <f t="shared" si="21"/>
        <v>3.5536602700781808E-2</v>
      </c>
      <c r="X38" s="14">
        <f t="shared" si="22"/>
        <v>3.4794711203897009E-2</v>
      </c>
      <c r="Y38" s="14">
        <f t="shared" si="23"/>
        <v>3.3400133600534405E-2</v>
      </c>
      <c r="Z38" s="14">
        <f t="shared" si="24"/>
        <v>3.6310820624546117E-2</v>
      </c>
      <c r="AA38" s="14">
        <f t="shared" si="25"/>
        <v>3.6310820624546117E-2</v>
      </c>
      <c r="AB38" s="14">
        <f t="shared" si="26"/>
        <v>3.5285815102328866E-2</v>
      </c>
      <c r="AC38" s="14">
        <f t="shared" si="27"/>
        <v>3.2851511169513799E-2</v>
      </c>
      <c r="AD38" s="14">
        <f t="shared" si="28"/>
        <v>3.4083162917518749E-2</v>
      </c>
      <c r="AE38" s="14">
        <f t="shared" si="29"/>
        <v>3.6310820624546117E-2</v>
      </c>
      <c r="AF38" s="14">
        <f t="shared" si="30"/>
        <v>3.8255547054322873E-2</v>
      </c>
      <c r="AG38" s="14">
        <f t="shared" si="31"/>
        <v>3.4199726402188782E-2</v>
      </c>
      <c r="AH38" s="14">
        <f t="shared" si="32"/>
        <v>3.6443148688046649E-2</v>
      </c>
      <c r="AI38" s="14">
        <f t="shared" si="33"/>
        <v>3.5536602700781808E-2</v>
      </c>
      <c r="AJ38" s="14">
        <f t="shared" si="34"/>
        <v>3.4794711203897009E-2</v>
      </c>
      <c r="AK38" s="14">
        <f t="shared" si="35"/>
        <v>3.3400133600534405E-2</v>
      </c>
      <c r="AL38" s="14">
        <f t="shared" si="36"/>
        <v>3.6310820624546117E-2</v>
      </c>
    </row>
    <row r="39" spans="1:38" x14ac:dyDescent="0.35">
      <c r="A39" s="29" t="s">
        <v>243</v>
      </c>
      <c r="B39" s="42" t="s">
        <v>107</v>
      </c>
      <c r="C39" s="14">
        <f t="shared" si="1"/>
        <v>3.8824899702342435E-3</v>
      </c>
      <c r="D39" s="14">
        <f t="shared" si="2"/>
        <v>4.99417346429166E-3</v>
      </c>
      <c r="E39" s="14">
        <f t="shared" si="3"/>
        <v>5.822981366459627E-3</v>
      </c>
      <c r="F39" s="14">
        <f t="shared" si="4"/>
        <v>4.1626196753156656E-3</v>
      </c>
      <c r="G39" s="14">
        <f t="shared" si="5"/>
        <v>2.178649237472767E-2</v>
      </c>
      <c r="H39" s="14">
        <f t="shared" si="6"/>
        <v>2.2953328232593728E-2</v>
      </c>
      <c r="I39" s="14">
        <f t="shared" si="7"/>
        <v>2.0519835841313269E-2</v>
      </c>
      <c r="J39" s="14">
        <f t="shared" si="8"/>
        <v>2.1865889212827987E-2</v>
      </c>
      <c r="K39" s="14">
        <f t="shared" si="9"/>
        <v>2.1321961620469083E-2</v>
      </c>
      <c r="L39" s="14">
        <f t="shared" si="10"/>
        <v>2.0876826722338204E-2</v>
      </c>
      <c r="M39" s="14">
        <f t="shared" si="11"/>
        <v>2.004008016032064E-2</v>
      </c>
      <c r="N39" s="14">
        <f t="shared" si="12"/>
        <v>2.178649237472767E-2</v>
      </c>
      <c r="O39" s="14">
        <f t="shared" si="13"/>
        <v>2.178649237472767E-2</v>
      </c>
      <c r="P39" s="14">
        <f t="shared" si="14"/>
        <v>2.1171489061397319E-2</v>
      </c>
      <c r="Q39" s="14">
        <f t="shared" si="15"/>
        <v>1.9710906701708279E-2</v>
      </c>
      <c r="R39" s="14">
        <f t="shared" si="16"/>
        <v>2.0449897750511249E-2</v>
      </c>
      <c r="S39" s="14">
        <f t="shared" si="17"/>
        <v>2.178649237472767E-2</v>
      </c>
      <c r="T39" s="14">
        <f t="shared" si="18"/>
        <v>2.2953328232593728E-2</v>
      </c>
      <c r="U39" s="14">
        <f t="shared" si="19"/>
        <v>2.0519835841313269E-2</v>
      </c>
      <c r="V39" s="14">
        <f t="shared" si="20"/>
        <v>2.1865889212827987E-2</v>
      </c>
      <c r="W39" s="14">
        <f t="shared" si="21"/>
        <v>2.1321961620469083E-2</v>
      </c>
      <c r="X39" s="14">
        <f t="shared" si="22"/>
        <v>2.0876826722338204E-2</v>
      </c>
      <c r="Y39" s="14">
        <f t="shared" si="23"/>
        <v>2.004008016032064E-2</v>
      </c>
      <c r="Z39" s="14">
        <f t="shared" si="24"/>
        <v>2.178649237472767E-2</v>
      </c>
      <c r="AA39" s="14">
        <f t="shared" si="25"/>
        <v>2.178649237472767E-2</v>
      </c>
      <c r="AB39" s="14">
        <f t="shared" si="26"/>
        <v>2.1171489061397319E-2</v>
      </c>
      <c r="AC39" s="14">
        <f t="shared" si="27"/>
        <v>1.9710906701708279E-2</v>
      </c>
      <c r="AD39" s="14">
        <f t="shared" si="28"/>
        <v>2.0449897750511249E-2</v>
      </c>
      <c r="AE39" s="14">
        <f t="shared" si="29"/>
        <v>2.178649237472767E-2</v>
      </c>
      <c r="AF39" s="14">
        <f t="shared" si="30"/>
        <v>2.2953328232593728E-2</v>
      </c>
      <c r="AG39" s="14">
        <f t="shared" si="31"/>
        <v>2.0519835841313269E-2</v>
      </c>
      <c r="AH39" s="14">
        <f t="shared" si="32"/>
        <v>2.1865889212827987E-2</v>
      </c>
      <c r="AI39" s="14">
        <f t="shared" si="33"/>
        <v>2.1321961620469083E-2</v>
      </c>
      <c r="AJ39" s="14">
        <f t="shared" si="34"/>
        <v>2.0876826722338204E-2</v>
      </c>
      <c r="AK39" s="14">
        <f t="shared" si="35"/>
        <v>2.004008016032064E-2</v>
      </c>
      <c r="AL39" s="14">
        <f t="shared" si="36"/>
        <v>2.178649237472767E-2</v>
      </c>
    </row>
    <row r="40" spans="1:38" x14ac:dyDescent="0.35">
      <c r="A40" s="29" t="s">
        <v>243</v>
      </c>
      <c r="B40" s="42" t="s">
        <v>108</v>
      </c>
      <c r="C40" s="14">
        <f t="shared" si="1"/>
        <v>1.2294551572408438E-3</v>
      </c>
      <c r="D40" s="14">
        <f t="shared" si="2"/>
        <v>1.581488263692359E-3</v>
      </c>
      <c r="E40" s="14">
        <f t="shared" si="3"/>
        <v>1.843944099378882E-3</v>
      </c>
      <c r="F40" s="14">
        <f t="shared" si="4"/>
        <v>1.3181628971832939E-3</v>
      </c>
      <c r="G40" s="14">
        <f t="shared" si="5"/>
        <v>6.8990559186637617E-3</v>
      </c>
      <c r="H40" s="14">
        <f t="shared" si="6"/>
        <v>7.2685539403213465E-3</v>
      </c>
      <c r="I40" s="14">
        <f t="shared" si="7"/>
        <v>6.4979480164158686E-3</v>
      </c>
      <c r="J40" s="14">
        <f t="shared" si="8"/>
        <v>6.9241982507288634E-3</v>
      </c>
      <c r="K40" s="14">
        <f t="shared" si="9"/>
        <v>6.7519545131485429E-3</v>
      </c>
      <c r="L40" s="14">
        <f t="shared" si="10"/>
        <v>6.6109951287404312E-3</v>
      </c>
      <c r="M40" s="14">
        <f t="shared" si="11"/>
        <v>6.3460253841015361E-3</v>
      </c>
      <c r="N40" s="14">
        <f t="shared" si="12"/>
        <v>6.8990559186637617E-3</v>
      </c>
      <c r="O40" s="14">
        <f t="shared" si="13"/>
        <v>6.8990559186637617E-3</v>
      </c>
      <c r="P40" s="14">
        <f t="shared" si="14"/>
        <v>6.7043048694424845E-3</v>
      </c>
      <c r="Q40" s="14">
        <f t="shared" si="15"/>
        <v>6.2417871222076211E-3</v>
      </c>
      <c r="R40" s="14">
        <f t="shared" si="16"/>
        <v>6.4758009543285618E-3</v>
      </c>
      <c r="S40" s="14">
        <f t="shared" si="17"/>
        <v>6.8990559186637617E-3</v>
      </c>
      <c r="T40" s="14">
        <f t="shared" si="18"/>
        <v>7.2685539403213465E-3</v>
      </c>
      <c r="U40" s="14">
        <f t="shared" si="19"/>
        <v>6.4979480164158686E-3</v>
      </c>
      <c r="V40" s="14">
        <f t="shared" si="20"/>
        <v>6.9241982507288634E-3</v>
      </c>
      <c r="W40" s="14">
        <f t="shared" si="21"/>
        <v>6.7519545131485429E-3</v>
      </c>
      <c r="X40" s="14">
        <f t="shared" si="22"/>
        <v>6.6109951287404312E-3</v>
      </c>
      <c r="Y40" s="14">
        <f t="shared" si="23"/>
        <v>6.3460253841015361E-3</v>
      </c>
      <c r="Z40" s="14">
        <f t="shared" si="24"/>
        <v>6.8990559186637617E-3</v>
      </c>
      <c r="AA40" s="14">
        <f t="shared" si="25"/>
        <v>6.8990559186637617E-3</v>
      </c>
      <c r="AB40" s="14">
        <f t="shared" si="26"/>
        <v>6.7043048694424845E-3</v>
      </c>
      <c r="AC40" s="14">
        <f t="shared" si="27"/>
        <v>6.2417871222076211E-3</v>
      </c>
      <c r="AD40" s="14">
        <f t="shared" si="28"/>
        <v>6.4758009543285618E-3</v>
      </c>
      <c r="AE40" s="14">
        <f t="shared" si="29"/>
        <v>6.8990559186637617E-3</v>
      </c>
      <c r="AF40" s="14">
        <f t="shared" si="30"/>
        <v>7.2685539403213465E-3</v>
      </c>
      <c r="AG40" s="14">
        <f t="shared" si="31"/>
        <v>6.4979480164158686E-3</v>
      </c>
      <c r="AH40" s="14">
        <f t="shared" si="32"/>
        <v>6.9241982507288634E-3</v>
      </c>
      <c r="AI40" s="14">
        <f t="shared" si="33"/>
        <v>6.7519545131485429E-3</v>
      </c>
      <c r="AJ40" s="14">
        <f t="shared" si="34"/>
        <v>6.6109951287404312E-3</v>
      </c>
      <c r="AK40" s="14">
        <f t="shared" si="35"/>
        <v>6.3460253841015361E-3</v>
      </c>
      <c r="AL40" s="14">
        <f t="shared" si="36"/>
        <v>6.8990559186637617E-3</v>
      </c>
    </row>
    <row r="41" spans="1:38" x14ac:dyDescent="0.35">
      <c r="A41" s="29" t="s">
        <v>243</v>
      </c>
      <c r="B41" s="42" t="s">
        <v>102</v>
      </c>
      <c r="C41" s="14">
        <f t="shared" si="1"/>
        <v>1.2941633234114146E-2</v>
      </c>
      <c r="D41" s="14">
        <f t="shared" si="2"/>
        <v>1.66472448809722E-2</v>
      </c>
      <c r="E41" s="14">
        <f t="shared" si="3"/>
        <v>1.9409937888198756E-2</v>
      </c>
      <c r="F41" s="14">
        <f t="shared" si="4"/>
        <v>1.3875398917718884E-2</v>
      </c>
      <c r="G41" s="14">
        <f t="shared" si="5"/>
        <v>7.2621641249092234E-2</v>
      </c>
      <c r="H41" s="14">
        <f t="shared" si="6"/>
        <v>7.6511094108645747E-2</v>
      </c>
      <c r="I41" s="14">
        <f t="shared" si="7"/>
        <v>6.8399452804377564E-2</v>
      </c>
      <c r="J41" s="14">
        <f t="shared" si="8"/>
        <v>7.2886297376093298E-2</v>
      </c>
      <c r="K41" s="14">
        <f t="shared" si="9"/>
        <v>7.1073205401563616E-2</v>
      </c>
      <c r="L41" s="14">
        <f t="shared" si="10"/>
        <v>6.9589422407794019E-2</v>
      </c>
      <c r="M41" s="14">
        <f t="shared" si="11"/>
        <v>6.6800267201068811E-2</v>
      </c>
      <c r="N41" s="14">
        <f t="shared" si="12"/>
        <v>7.2621641249092234E-2</v>
      </c>
      <c r="O41" s="14">
        <f t="shared" si="13"/>
        <v>7.2621641249092234E-2</v>
      </c>
      <c r="P41" s="14">
        <f t="shared" si="14"/>
        <v>7.0571630204657732E-2</v>
      </c>
      <c r="Q41" s="14">
        <f t="shared" si="15"/>
        <v>6.5703022339027597E-2</v>
      </c>
      <c r="R41" s="14">
        <f t="shared" si="16"/>
        <v>6.8166325835037497E-2</v>
      </c>
      <c r="S41" s="14">
        <f t="shared" si="17"/>
        <v>7.2621641249092234E-2</v>
      </c>
      <c r="T41" s="14">
        <f t="shared" si="18"/>
        <v>7.6511094108645747E-2</v>
      </c>
      <c r="U41" s="14">
        <f t="shared" si="19"/>
        <v>6.8399452804377564E-2</v>
      </c>
      <c r="V41" s="14">
        <f t="shared" si="20"/>
        <v>7.2886297376093298E-2</v>
      </c>
      <c r="W41" s="14">
        <f t="shared" si="21"/>
        <v>7.1073205401563616E-2</v>
      </c>
      <c r="X41" s="14">
        <f t="shared" si="22"/>
        <v>6.9589422407794019E-2</v>
      </c>
      <c r="Y41" s="14">
        <f t="shared" si="23"/>
        <v>6.6800267201068811E-2</v>
      </c>
      <c r="Z41" s="14">
        <f t="shared" si="24"/>
        <v>7.2621641249092234E-2</v>
      </c>
      <c r="AA41" s="14">
        <f t="shared" si="25"/>
        <v>7.2621641249092234E-2</v>
      </c>
      <c r="AB41" s="14">
        <f t="shared" si="26"/>
        <v>7.0571630204657732E-2</v>
      </c>
      <c r="AC41" s="14">
        <f t="shared" si="27"/>
        <v>6.5703022339027597E-2</v>
      </c>
      <c r="AD41" s="14">
        <f t="shared" si="28"/>
        <v>6.8166325835037497E-2</v>
      </c>
      <c r="AE41" s="14">
        <f t="shared" si="29"/>
        <v>7.2621641249092234E-2</v>
      </c>
      <c r="AF41" s="14">
        <f t="shared" si="30"/>
        <v>7.6511094108645747E-2</v>
      </c>
      <c r="AG41" s="14">
        <f t="shared" si="31"/>
        <v>6.8399452804377564E-2</v>
      </c>
      <c r="AH41" s="14">
        <f t="shared" si="32"/>
        <v>7.2886297376093298E-2</v>
      </c>
      <c r="AI41" s="14">
        <f t="shared" si="33"/>
        <v>7.1073205401563616E-2</v>
      </c>
      <c r="AJ41" s="14">
        <f t="shared" si="34"/>
        <v>6.9589422407794019E-2</v>
      </c>
      <c r="AK41" s="14">
        <f t="shared" si="35"/>
        <v>6.6800267201068811E-2</v>
      </c>
      <c r="AL41" s="14">
        <f t="shared" si="36"/>
        <v>7.2621641249092234E-2</v>
      </c>
    </row>
    <row r="44" spans="1:38" ht="41.5" customHeight="1" x14ac:dyDescent="0.35">
      <c r="B44" s="65" t="s">
        <v>155</v>
      </c>
      <c r="C44" s="65"/>
      <c r="D44" s="65"/>
      <c r="E44" s="65"/>
      <c r="F44" s="65"/>
      <c r="G44" s="65"/>
      <c r="H44" s="65"/>
      <c r="I44" s="65"/>
      <c r="J44" s="65"/>
      <c r="K44" s="65"/>
    </row>
    <row r="46" spans="1:38" ht="44" customHeight="1" x14ac:dyDescent="0.35">
      <c r="B46" s="65" t="s">
        <v>156</v>
      </c>
      <c r="C46" s="65"/>
      <c r="D46" s="65"/>
      <c r="E46" s="65"/>
      <c r="F46" s="65"/>
      <c r="G46" s="65"/>
      <c r="H46" s="65"/>
      <c r="I46" s="65"/>
      <c r="J46" s="65"/>
      <c r="K46" s="65"/>
    </row>
    <row r="48" spans="1:38" ht="28.5" x14ac:dyDescent="0.35">
      <c r="J48" s="87" t="s">
        <v>373</v>
      </c>
    </row>
  </sheetData>
  <sheetProtection algorithmName="SHA-512" hashValue="ulk32XKf3s8QQ36YLsAPuqk1fyRtet8jqdYB+CDMN2UIe8q3/8RRZoiMoF3uUuVghREqFR8uw8N4zYslwiXHsw==" saltValue="IhO2rHhJPRXtqfIw+nOViA==" spinCount="100000" sheet="1" objects="1" scenarios="1"/>
  <mergeCells count="3">
    <mergeCell ref="B44:K44"/>
    <mergeCell ref="B46:K46"/>
    <mergeCell ref="A1:AL1"/>
  </mergeCells>
  <hyperlinks>
    <hyperlink ref="J48" r:id="rId1" display="Bezoek mijn website www.detalentengids.nl voor nog meer interessante informatie, downloas en inspiratie." xr:uid="{05977201-E315-419B-B50F-7C5C0E40B4ED}"/>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77865-6195-40B5-B05C-6DB6B8321F13}">
  <dimension ref="A1:AL31"/>
  <sheetViews>
    <sheetView workbookViewId="0">
      <selection activeCell="J29" sqref="J29"/>
    </sheetView>
  </sheetViews>
  <sheetFormatPr defaultRowHeight="15.5" x14ac:dyDescent="0.35"/>
  <cols>
    <col min="1" max="1" width="18.25" style="31" bestFit="1" customWidth="1"/>
    <col min="2" max="2" width="34.6640625" customWidth="1"/>
    <col min="3" max="3" width="14.08203125" customWidth="1"/>
    <col min="4" max="38" width="12.33203125" customWidth="1"/>
  </cols>
  <sheetData>
    <row r="1" spans="1:38" ht="26" x14ac:dyDescent="0.35">
      <c r="A1" s="88" t="s">
        <v>347</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row>
    <row r="3" spans="1:38" x14ac:dyDescent="0.35">
      <c r="A3" s="28" t="s">
        <v>245</v>
      </c>
      <c r="B3" s="33" t="s">
        <v>246</v>
      </c>
      <c r="C3" s="34">
        <v>44927</v>
      </c>
      <c r="D3" s="34">
        <v>44958</v>
      </c>
      <c r="E3" s="34">
        <v>44986</v>
      </c>
      <c r="F3" s="34">
        <v>45017</v>
      </c>
      <c r="G3" s="34">
        <v>45047</v>
      </c>
      <c r="H3" s="34">
        <v>45078</v>
      </c>
      <c r="I3" s="34">
        <v>45108</v>
      </c>
      <c r="J3" s="34">
        <v>45139</v>
      </c>
      <c r="K3" s="34">
        <v>45170</v>
      </c>
      <c r="L3" s="34">
        <v>45200</v>
      </c>
      <c r="M3" s="34">
        <v>45231</v>
      </c>
      <c r="N3" s="34">
        <v>45261</v>
      </c>
      <c r="O3" s="34">
        <v>45292</v>
      </c>
      <c r="P3" s="34">
        <v>45323</v>
      </c>
      <c r="Q3" s="34">
        <v>45352</v>
      </c>
      <c r="R3" s="34">
        <v>45383</v>
      </c>
      <c r="S3" s="34">
        <v>45413</v>
      </c>
      <c r="T3" s="34">
        <v>45444</v>
      </c>
      <c r="U3" s="34">
        <v>45474</v>
      </c>
      <c r="V3" s="34">
        <v>45505</v>
      </c>
      <c r="W3" s="34">
        <v>45536</v>
      </c>
      <c r="X3" s="34">
        <v>45566</v>
      </c>
      <c r="Y3" s="34">
        <v>45597</v>
      </c>
      <c r="Z3" s="34">
        <v>45627</v>
      </c>
      <c r="AA3" s="34">
        <v>45658</v>
      </c>
      <c r="AB3" s="34">
        <v>45689</v>
      </c>
      <c r="AC3" s="34">
        <v>45717</v>
      </c>
      <c r="AD3" s="34">
        <v>45748</v>
      </c>
      <c r="AE3" s="34">
        <v>45778</v>
      </c>
      <c r="AF3" s="34">
        <v>45809</v>
      </c>
      <c r="AG3" s="34">
        <v>45839</v>
      </c>
      <c r="AH3" s="34">
        <v>45870</v>
      </c>
      <c r="AI3" s="34">
        <v>45901</v>
      </c>
      <c r="AJ3" s="34">
        <v>45931</v>
      </c>
      <c r="AK3" s="34">
        <v>45962</v>
      </c>
      <c r="AL3" s="34">
        <v>45992</v>
      </c>
    </row>
    <row r="4" spans="1:38" x14ac:dyDescent="0.35">
      <c r="A4" s="29" t="s">
        <v>244</v>
      </c>
      <c r="B4" s="47" t="s">
        <v>234</v>
      </c>
      <c r="C4" s="94">
        <v>600000</v>
      </c>
      <c r="D4" s="94">
        <v>650000</v>
      </c>
      <c r="E4" s="94">
        <v>710000</v>
      </c>
      <c r="F4" s="94">
        <v>800000</v>
      </c>
      <c r="G4" s="94">
        <v>800000</v>
      </c>
      <c r="H4" s="94">
        <v>865000</v>
      </c>
      <c r="I4" s="94">
        <v>870000</v>
      </c>
      <c r="J4" s="94">
        <v>885000</v>
      </c>
      <c r="K4" s="94">
        <v>895000</v>
      </c>
      <c r="L4" s="94">
        <v>990000</v>
      </c>
      <c r="M4" s="94">
        <v>1055000</v>
      </c>
      <c r="N4" s="94">
        <v>1065000</v>
      </c>
      <c r="O4" s="94">
        <v>750000</v>
      </c>
      <c r="P4" s="94">
        <v>650000</v>
      </c>
      <c r="Q4" s="94">
        <v>710000</v>
      </c>
      <c r="R4" s="94">
        <v>750000</v>
      </c>
      <c r="S4" s="94">
        <v>800000</v>
      </c>
      <c r="T4" s="94">
        <v>865000</v>
      </c>
      <c r="U4" s="94">
        <v>870000</v>
      </c>
      <c r="V4" s="94">
        <v>885000</v>
      </c>
      <c r="W4" s="94">
        <v>895000</v>
      </c>
      <c r="X4" s="94">
        <v>990000</v>
      </c>
      <c r="Y4" s="94">
        <v>1055000</v>
      </c>
      <c r="Z4" s="94">
        <v>1065000</v>
      </c>
      <c r="AA4" s="94">
        <v>880000</v>
      </c>
      <c r="AB4" s="94">
        <v>700000</v>
      </c>
      <c r="AC4" s="94">
        <v>710000</v>
      </c>
      <c r="AD4" s="94">
        <v>750000</v>
      </c>
      <c r="AE4" s="94">
        <v>800000</v>
      </c>
      <c r="AF4" s="94">
        <v>865000</v>
      </c>
      <c r="AG4" s="94">
        <v>870000</v>
      </c>
      <c r="AH4" s="94">
        <v>885000</v>
      </c>
      <c r="AI4" s="94">
        <v>895000</v>
      </c>
      <c r="AJ4" s="94">
        <v>990000</v>
      </c>
      <c r="AK4" s="94">
        <v>1055000</v>
      </c>
      <c r="AL4" s="94">
        <v>1065000</v>
      </c>
    </row>
    <row r="5" spans="1:38" x14ac:dyDescent="0.35">
      <c r="A5" s="29" t="s">
        <v>249</v>
      </c>
      <c r="B5" s="43" t="s">
        <v>235</v>
      </c>
      <c r="C5" s="7">
        <f>'2. Invoer KVG'!C4</f>
        <v>541700</v>
      </c>
      <c r="D5" s="7">
        <f>'2. Invoer KVG'!D4</f>
        <v>447700</v>
      </c>
      <c r="E5" s="7">
        <f>'2. Invoer KVG'!E4</f>
        <v>353200</v>
      </c>
      <c r="F5" s="7">
        <f>'2. Invoer KVG'!F4</f>
        <v>627700</v>
      </c>
      <c r="G5" s="7">
        <f>'2. Invoer KVG'!G4</f>
        <v>47700</v>
      </c>
      <c r="H5" s="7">
        <f>'2. Invoer KVG'!H4</f>
        <v>43700</v>
      </c>
      <c r="I5" s="7">
        <f>'2. Invoer KVG'!I4</f>
        <v>59200</v>
      </c>
      <c r="J5" s="7">
        <f>'2. Invoer KVG'!J4</f>
        <v>48200</v>
      </c>
      <c r="K5" s="7">
        <f>'2. Invoer KVG'!K4</f>
        <v>49700</v>
      </c>
      <c r="L5" s="7">
        <f>'2. Invoer KVG'!L4</f>
        <v>47700</v>
      </c>
      <c r="M5" s="7">
        <f>'2. Invoer KVG'!M4</f>
        <v>53700</v>
      </c>
      <c r="N5" s="7">
        <f>'2. Invoer KVG'!N4</f>
        <v>40200</v>
      </c>
      <c r="O5" s="7">
        <f>'2. Invoer KVG'!O4</f>
        <v>46700</v>
      </c>
      <c r="P5" s="7">
        <f>'2. Invoer KVG'!P4</f>
        <v>53700</v>
      </c>
      <c r="Q5" s="7">
        <f>'2. Invoer KVG'!Q4</f>
        <v>60200</v>
      </c>
      <c r="R5" s="7">
        <f>'2. Invoer KVG'!R4</f>
        <v>53700</v>
      </c>
      <c r="S5" s="7">
        <f>'2. Invoer KVG'!S4</f>
        <v>47700</v>
      </c>
      <c r="T5" s="7">
        <f>'2. Invoer KVG'!T4</f>
        <v>43700</v>
      </c>
      <c r="U5" s="7">
        <f>'2. Invoer KVG'!U4</f>
        <v>59200</v>
      </c>
      <c r="V5" s="7">
        <f>'2. Invoer KVG'!V4</f>
        <v>48200</v>
      </c>
      <c r="W5" s="7">
        <f>'2. Invoer KVG'!W4</f>
        <v>49700</v>
      </c>
      <c r="X5" s="7">
        <f>'2. Invoer KVG'!X4</f>
        <v>47700</v>
      </c>
      <c r="Y5" s="7">
        <f>'2. Invoer KVG'!Y4</f>
        <v>53700</v>
      </c>
      <c r="Z5" s="7">
        <f>'2. Invoer KVG'!Z4</f>
        <v>40200</v>
      </c>
      <c r="AA5" s="7">
        <f>'2. Invoer KVG'!AA4</f>
        <v>46700</v>
      </c>
      <c r="AB5" s="7">
        <f>'2. Invoer KVG'!AB4</f>
        <v>53700</v>
      </c>
      <c r="AC5" s="7">
        <f>'2. Invoer KVG'!AC4</f>
        <v>60200</v>
      </c>
      <c r="AD5" s="7">
        <f>'2. Invoer KVG'!AD4</f>
        <v>53700</v>
      </c>
      <c r="AE5" s="7">
        <f>'2. Invoer KVG'!AE4</f>
        <v>47700</v>
      </c>
      <c r="AF5" s="7">
        <f>'2. Invoer KVG'!AF4</f>
        <v>43700</v>
      </c>
      <c r="AG5" s="7">
        <f>'2. Invoer KVG'!AG4</f>
        <v>59200</v>
      </c>
      <c r="AH5" s="7">
        <f>'2. Invoer KVG'!AH4</f>
        <v>48200</v>
      </c>
      <c r="AI5" s="7">
        <f>'2. Invoer KVG'!AI4</f>
        <v>49700</v>
      </c>
      <c r="AJ5" s="7">
        <f>'2. Invoer KVG'!AJ4</f>
        <v>47700</v>
      </c>
      <c r="AK5" s="7">
        <f>'2. Invoer KVG'!AK4</f>
        <v>53700</v>
      </c>
      <c r="AL5" s="7">
        <f>'2. Invoer KVG'!AL4</f>
        <v>40200</v>
      </c>
    </row>
    <row r="6" spans="1:38" x14ac:dyDescent="0.35">
      <c r="A6" s="29" t="s">
        <v>250</v>
      </c>
      <c r="B6" s="43" t="s">
        <v>236</v>
      </c>
      <c r="C6" s="7">
        <f>'3. Invoer indirecte kosten'!C4</f>
        <v>231000</v>
      </c>
      <c r="D6" s="7">
        <f>'3. Invoer indirecte kosten'!D4</f>
        <v>153000</v>
      </c>
      <c r="E6" s="7">
        <f>'3. Invoer indirecte kosten'!E4</f>
        <v>162000</v>
      </c>
      <c r="F6" s="7">
        <f>'3. Invoer indirecte kosten'!F4</f>
        <v>93000</v>
      </c>
      <c r="G6" s="7">
        <f>'3. Invoer indirecte kosten'!G4</f>
        <v>90000</v>
      </c>
      <c r="H6" s="7">
        <f>'3. Invoer indirecte kosten'!H4</f>
        <v>87000</v>
      </c>
      <c r="I6" s="7">
        <f>'3. Invoer indirecte kosten'!I4</f>
        <v>87000</v>
      </c>
      <c r="J6" s="7">
        <f>'3. Invoer indirecte kosten'!J4</f>
        <v>89000</v>
      </c>
      <c r="K6" s="7">
        <f>'3. Invoer indirecte kosten'!K4</f>
        <v>91000</v>
      </c>
      <c r="L6" s="7">
        <f>'3. Invoer indirecte kosten'!L4</f>
        <v>96000</v>
      </c>
      <c r="M6" s="7">
        <f>'3. Invoer indirecte kosten'!M4</f>
        <v>96000</v>
      </c>
      <c r="N6" s="7">
        <f>'3. Invoer indirecte kosten'!N4</f>
        <v>97500</v>
      </c>
      <c r="O6" s="7">
        <f>'3. Invoer indirecte kosten'!O4</f>
        <v>91000</v>
      </c>
      <c r="P6" s="7">
        <f>'3. Invoer indirecte kosten'!P4</f>
        <v>88000</v>
      </c>
      <c r="Q6" s="7">
        <f>'3. Invoer indirecte kosten'!Q4</f>
        <v>92000</v>
      </c>
      <c r="R6" s="7">
        <f>'3. Invoer indirecte kosten'!R4</f>
        <v>93000</v>
      </c>
      <c r="S6" s="7">
        <f>'3. Invoer indirecte kosten'!S4</f>
        <v>90000</v>
      </c>
      <c r="T6" s="7">
        <f>'3. Invoer indirecte kosten'!T4</f>
        <v>87000</v>
      </c>
      <c r="U6" s="7">
        <f>'3. Invoer indirecte kosten'!U4</f>
        <v>87000</v>
      </c>
      <c r="V6" s="7">
        <f>'3. Invoer indirecte kosten'!V4</f>
        <v>89000</v>
      </c>
      <c r="W6" s="7">
        <f>'3. Invoer indirecte kosten'!W4</f>
        <v>91000</v>
      </c>
      <c r="X6" s="7">
        <f>'3. Invoer indirecte kosten'!X4</f>
        <v>96000</v>
      </c>
      <c r="Y6" s="7">
        <f>'3. Invoer indirecte kosten'!Y4</f>
        <v>96000</v>
      </c>
      <c r="Z6" s="7">
        <f>'3. Invoer indirecte kosten'!Z4</f>
        <v>97500</v>
      </c>
      <c r="AA6" s="7">
        <f>'3. Invoer indirecte kosten'!AA4</f>
        <v>91000</v>
      </c>
      <c r="AB6" s="7">
        <f>'3. Invoer indirecte kosten'!AB4</f>
        <v>88000</v>
      </c>
      <c r="AC6" s="7">
        <f>'3. Invoer indirecte kosten'!AC4</f>
        <v>92000</v>
      </c>
      <c r="AD6" s="7">
        <f>'3. Invoer indirecte kosten'!AD4</f>
        <v>93000</v>
      </c>
      <c r="AE6" s="7">
        <f>'3. Invoer indirecte kosten'!AE4</f>
        <v>90000</v>
      </c>
      <c r="AF6" s="7">
        <f>'3. Invoer indirecte kosten'!AF4</f>
        <v>87000</v>
      </c>
      <c r="AG6" s="7">
        <f>'3. Invoer indirecte kosten'!AG4</f>
        <v>87000</v>
      </c>
      <c r="AH6" s="7">
        <f>'3. Invoer indirecte kosten'!AH4</f>
        <v>89000</v>
      </c>
      <c r="AI6" s="7">
        <f>'3. Invoer indirecte kosten'!AI4</f>
        <v>91000</v>
      </c>
      <c r="AJ6" s="7">
        <f>'3. Invoer indirecte kosten'!AJ4</f>
        <v>96000</v>
      </c>
      <c r="AK6" s="7">
        <f>'3. Invoer indirecte kosten'!AK4</f>
        <v>96000</v>
      </c>
      <c r="AL6" s="7">
        <f>'3. Invoer indirecte kosten'!AL4</f>
        <v>97500</v>
      </c>
    </row>
    <row r="7" spans="1:38" x14ac:dyDescent="0.35">
      <c r="A7" s="29" t="s">
        <v>244</v>
      </c>
      <c r="B7" s="43" t="s">
        <v>237</v>
      </c>
      <c r="C7" s="95">
        <v>300</v>
      </c>
      <c r="D7" s="95">
        <v>200</v>
      </c>
      <c r="E7" s="95">
        <v>350</v>
      </c>
      <c r="F7" s="95">
        <v>300</v>
      </c>
      <c r="G7" s="95">
        <v>200</v>
      </c>
      <c r="H7" s="95">
        <v>225</v>
      </c>
      <c r="I7" s="95">
        <v>310</v>
      </c>
      <c r="J7" s="95">
        <v>325</v>
      </c>
      <c r="K7" s="95">
        <v>150</v>
      </c>
      <c r="L7" s="95">
        <v>295</v>
      </c>
      <c r="M7" s="95">
        <v>212</v>
      </c>
      <c r="N7" s="95">
        <v>200</v>
      </c>
      <c r="O7" s="95">
        <v>205</v>
      </c>
      <c r="P7" s="95">
        <v>195</v>
      </c>
      <c r="Q7" s="95">
        <v>450</v>
      </c>
      <c r="R7" s="95">
        <v>300</v>
      </c>
      <c r="S7" s="95">
        <v>320</v>
      </c>
      <c r="T7" s="95">
        <v>300</v>
      </c>
      <c r="U7" s="95">
        <v>350</v>
      </c>
      <c r="V7" s="95">
        <v>355</v>
      </c>
      <c r="W7" s="95">
        <v>150</v>
      </c>
      <c r="X7" s="95">
        <v>325</v>
      </c>
      <c r="Y7" s="95">
        <v>300</v>
      </c>
      <c r="Z7" s="95">
        <v>200</v>
      </c>
      <c r="AA7" s="95">
        <v>205</v>
      </c>
      <c r="AB7" s="95">
        <v>195</v>
      </c>
      <c r="AC7" s="95">
        <v>450</v>
      </c>
      <c r="AD7" s="95">
        <v>300</v>
      </c>
      <c r="AE7" s="95">
        <v>200</v>
      </c>
      <c r="AF7" s="95">
        <v>205</v>
      </c>
      <c r="AG7" s="95">
        <v>195</v>
      </c>
      <c r="AH7" s="95">
        <v>350</v>
      </c>
      <c r="AI7" s="95">
        <v>300</v>
      </c>
      <c r="AJ7" s="95">
        <v>320</v>
      </c>
      <c r="AK7" s="95">
        <v>150</v>
      </c>
      <c r="AL7" s="95">
        <v>225</v>
      </c>
    </row>
    <row r="8" spans="1:38" x14ac:dyDescent="0.35">
      <c r="A8" s="29" t="s">
        <v>243</v>
      </c>
      <c r="B8" s="43" t="s">
        <v>238</v>
      </c>
      <c r="C8" s="7">
        <f>IF(ISBLANK(C4),"",IF(ISERROR(C4-C5),"",(C4-C5)))</f>
        <v>58300</v>
      </c>
      <c r="D8" s="7">
        <f>IF(ISBLANK(D4),"",IF(ISERROR(D4-D5),"",(D4-D5)))</f>
        <v>202300</v>
      </c>
      <c r="E8" s="7">
        <f>IF(ISBLANK(E4),"",IF(ISERROR(E4-E5),"",(E4-E5)))</f>
        <v>356800</v>
      </c>
      <c r="F8" s="7">
        <f>IF(ISBLANK(F4),"",IF(ISERROR(F4-F5),"",(F4-F5)))</f>
        <v>172300</v>
      </c>
      <c r="G8" s="7">
        <f t="shared" ref="G8:AL8" si="0">IF(ISBLANK(G4),"",IF(ISERROR(G4-G5),"",(G4-G5)))</f>
        <v>752300</v>
      </c>
      <c r="H8" s="7">
        <f t="shared" si="0"/>
        <v>821300</v>
      </c>
      <c r="I8" s="7">
        <f t="shared" si="0"/>
        <v>810800</v>
      </c>
      <c r="J8" s="7">
        <f t="shared" si="0"/>
        <v>836800</v>
      </c>
      <c r="K8" s="7">
        <f t="shared" si="0"/>
        <v>845300</v>
      </c>
      <c r="L8" s="7">
        <f t="shared" si="0"/>
        <v>942300</v>
      </c>
      <c r="M8" s="7">
        <f t="shared" si="0"/>
        <v>1001300</v>
      </c>
      <c r="N8" s="7">
        <f t="shared" si="0"/>
        <v>1024800</v>
      </c>
      <c r="O8" s="7">
        <f t="shared" si="0"/>
        <v>703300</v>
      </c>
      <c r="P8" s="7">
        <f t="shared" si="0"/>
        <v>596300</v>
      </c>
      <c r="Q8" s="7">
        <f t="shared" si="0"/>
        <v>649800</v>
      </c>
      <c r="R8" s="7">
        <f t="shared" si="0"/>
        <v>696300</v>
      </c>
      <c r="S8" s="7">
        <f t="shared" si="0"/>
        <v>752300</v>
      </c>
      <c r="T8" s="7">
        <f t="shared" si="0"/>
        <v>821300</v>
      </c>
      <c r="U8" s="7">
        <f t="shared" si="0"/>
        <v>810800</v>
      </c>
      <c r="V8" s="7">
        <f t="shared" si="0"/>
        <v>836800</v>
      </c>
      <c r="W8" s="7">
        <f t="shared" si="0"/>
        <v>845300</v>
      </c>
      <c r="X8" s="7">
        <f t="shared" si="0"/>
        <v>942300</v>
      </c>
      <c r="Y8" s="7">
        <f t="shared" si="0"/>
        <v>1001300</v>
      </c>
      <c r="Z8" s="7">
        <f t="shared" si="0"/>
        <v>1024800</v>
      </c>
      <c r="AA8" s="7">
        <f t="shared" si="0"/>
        <v>833300</v>
      </c>
      <c r="AB8" s="7">
        <f t="shared" si="0"/>
        <v>646300</v>
      </c>
      <c r="AC8" s="7">
        <f t="shared" si="0"/>
        <v>649800</v>
      </c>
      <c r="AD8" s="7">
        <f t="shared" si="0"/>
        <v>696300</v>
      </c>
      <c r="AE8" s="7">
        <f t="shared" si="0"/>
        <v>752300</v>
      </c>
      <c r="AF8" s="7">
        <f t="shared" si="0"/>
        <v>821300</v>
      </c>
      <c r="AG8" s="7">
        <f t="shared" si="0"/>
        <v>810800</v>
      </c>
      <c r="AH8" s="7">
        <f t="shared" si="0"/>
        <v>836800</v>
      </c>
      <c r="AI8" s="7">
        <f t="shared" si="0"/>
        <v>845300</v>
      </c>
      <c r="AJ8" s="7">
        <f t="shared" si="0"/>
        <v>942300</v>
      </c>
      <c r="AK8" s="7">
        <f t="shared" si="0"/>
        <v>1001300</v>
      </c>
      <c r="AL8" s="7">
        <f t="shared" si="0"/>
        <v>1024800</v>
      </c>
    </row>
    <row r="9" spans="1:38" x14ac:dyDescent="0.35">
      <c r="A9" s="29" t="s">
        <v>243</v>
      </c>
      <c r="B9" s="43" t="s">
        <v>239</v>
      </c>
      <c r="C9" s="7">
        <f>IF(ISBLANK(C4),"",IF(ISERROR(C4-C5-C6),"",(C4-C5-C6)))</f>
        <v>-172700</v>
      </c>
      <c r="D9" s="7">
        <f t="shared" ref="D9:AL9" si="1">IF(ISBLANK(D4),"",IF(ISERROR(D4-D5-D6),"",(D4-D5-D6)))</f>
        <v>49300</v>
      </c>
      <c r="E9" s="7">
        <f t="shared" si="1"/>
        <v>194800</v>
      </c>
      <c r="F9" s="7">
        <f t="shared" si="1"/>
        <v>79300</v>
      </c>
      <c r="G9" s="7">
        <f t="shared" si="1"/>
        <v>662300</v>
      </c>
      <c r="H9" s="7">
        <f t="shared" si="1"/>
        <v>734300</v>
      </c>
      <c r="I9" s="7">
        <f t="shared" si="1"/>
        <v>723800</v>
      </c>
      <c r="J9" s="7">
        <f t="shared" si="1"/>
        <v>747800</v>
      </c>
      <c r="K9" s="7">
        <f t="shared" si="1"/>
        <v>754300</v>
      </c>
      <c r="L9" s="7">
        <f t="shared" si="1"/>
        <v>846300</v>
      </c>
      <c r="M9" s="7">
        <f t="shared" si="1"/>
        <v>905300</v>
      </c>
      <c r="N9" s="7">
        <f t="shared" si="1"/>
        <v>927300</v>
      </c>
      <c r="O9" s="7">
        <f t="shared" si="1"/>
        <v>612300</v>
      </c>
      <c r="P9" s="7">
        <f t="shared" si="1"/>
        <v>508300</v>
      </c>
      <c r="Q9" s="7">
        <f t="shared" si="1"/>
        <v>557800</v>
      </c>
      <c r="R9" s="7">
        <f t="shared" si="1"/>
        <v>603300</v>
      </c>
      <c r="S9" s="7">
        <f t="shared" si="1"/>
        <v>662300</v>
      </c>
      <c r="T9" s="7">
        <f t="shared" si="1"/>
        <v>734300</v>
      </c>
      <c r="U9" s="7">
        <f t="shared" si="1"/>
        <v>723800</v>
      </c>
      <c r="V9" s="7">
        <f t="shared" si="1"/>
        <v>747800</v>
      </c>
      <c r="W9" s="7">
        <f t="shared" si="1"/>
        <v>754300</v>
      </c>
      <c r="X9" s="7">
        <f t="shared" si="1"/>
        <v>846300</v>
      </c>
      <c r="Y9" s="7">
        <f t="shared" si="1"/>
        <v>905300</v>
      </c>
      <c r="Z9" s="7">
        <f t="shared" si="1"/>
        <v>927300</v>
      </c>
      <c r="AA9" s="7">
        <f t="shared" si="1"/>
        <v>742300</v>
      </c>
      <c r="AB9" s="7">
        <f t="shared" si="1"/>
        <v>558300</v>
      </c>
      <c r="AC9" s="7">
        <f t="shared" si="1"/>
        <v>557800</v>
      </c>
      <c r="AD9" s="7">
        <f t="shared" si="1"/>
        <v>603300</v>
      </c>
      <c r="AE9" s="7">
        <f t="shared" si="1"/>
        <v>662300</v>
      </c>
      <c r="AF9" s="7">
        <f t="shared" si="1"/>
        <v>734300</v>
      </c>
      <c r="AG9" s="7">
        <f t="shared" si="1"/>
        <v>723800</v>
      </c>
      <c r="AH9" s="7">
        <f t="shared" si="1"/>
        <v>747800</v>
      </c>
      <c r="AI9" s="7">
        <f t="shared" si="1"/>
        <v>754300</v>
      </c>
      <c r="AJ9" s="7">
        <f t="shared" si="1"/>
        <v>846300</v>
      </c>
      <c r="AK9" s="7">
        <f t="shared" si="1"/>
        <v>905300</v>
      </c>
      <c r="AL9" s="7">
        <f t="shared" si="1"/>
        <v>927300</v>
      </c>
    </row>
    <row r="10" spans="1:38" x14ac:dyDescent="0.35">
      <c r="A10" s="29" t="s">
        <v>243</v>
      </c>
      <c r="B10" s="43" t="s">
        <v>240</v>
      </c>
      <c r="C10" s="27">
        <f>IF(ISBLANK(C8),"",IF(ISERROR(C8/C4),"",(C8/C4)))</f>
        <v>9.7166666666666665E-2</v>
      </c>
      <c r="D10" s="27">
        <f t="shared" ref="D10:F10" si="2">IF(ISBLANK(D8),"",IF(ISERROR(D8/D4),"",(D8/D4)))</f>
        <v>0.31123076923076926</v>
      </c>
      <c r="E10" s="27">
        <f t="shared" si="2"/>
        <v>0.50253521126760559</v>
      </c>
      <c r="F10" s="27">
        <f t="shared" si="2"/>
        <v>0.21537500000000001</v>
      </c>
      <c r="G10" s="27">
        <f t="shared" ref="G10:AL10" si="3">IF(ISBLANK(G8),"",IF(ISERROR(G8/G4),"",(G8/G4)))</f>
        <v>0.94037499999999996</v>
      </c>
      <c r="H10" s="27">
        <f t="shared" si="3"/>
        <v>0.94947976878612717</v>
      </c>
      <c r="I10" s="27">
        <f t="shared" si="3"/>
        <v>0.93195402298850571</v>
      </c>
      <c r="J10" s="27">
        <f t="shared" si="3"/>
        <v>0.94553672316384185</v>
      </c>
      <c r="K10" s="27">
        <f t="shared" si="3"/>
        <v>0.94446927374301681</v>
      </c>
      <c r="L10" s="27">
        <f t="shared" si="3"/>
        <v>0.95181818181818179</v>
      </c>
      <c r="M10" s="27">
        <f t="shared" si="3"/>
        <v>0.94909952606635073</v>
      </c>
      <c r="N10" s="27">
        <f t="shared" si="3"/>
        <v>0.96225352112676055</v>
      </c>
      <c r="O10" s="27">
        <f t="shared" si="3"/>
        <v>0.93773333333333331</v>
      </c>
      <c r="P10" s="27">
        <f t="shared" si="3"/>
        <v>0.91738461538461535</v>
      </c>
      <c r="Q10" s="27">
        <f t="shared" si="3"/>
        <v>0.91521126760563376</v>
      </c>
      <c r="R10" s="27">
        <f t="shared" si="3"/>
        <v>0.9284</v>
      </c>
      <c r="S10" s="27">
        <f t="shared" si="3"/>
        <v>0.94037499999999996</v>
      </c>
      <c r="T10" s="27">
        <f t="shared" si="3"/>
        <v>0.94947976878612717</v>
      </c>
      <c r="U10" s="27">
        <f t="shared" si="3"/>
        <v>0.93195402298850571</v>
      </c>
      <c r="V10" s="27">
        <f t="shared" si="3"/>
        <v>0.94553672316384185</v>
      </c>
      <c r="W10" s="27">
        <f t="shared" si="3"/>
        <v>0.94446927374301681</v>
      </c>
      <c r="X10" s="27">
        <f t="shared" si="3"/>
        <v>0.95181818181818179</v>
      </c>
      <c r="Y10" s="27">
        <f t="shared" si="3"/>
        <v>0.94909952606635073</v>
      </c>
      <c r="Z10" s="27">
        <f t="shared" si="3"/>
        <v>0.96225352112676055</v>
      </c>
      <c r="AA10" s="27">
        <f t="shared" si="3"/>
        <v>0.94693181818181815</v>
      </c>
      <c r="AB10" s="27">
        <f t="shared" si="3"/>
        <v>0.92328571428571427</v>
      </c>
      <c r="AC10" s="27">
        <f t="shared" si="3"/>
        <v>0.91521126760563376</v>
      </c>
      <c r="AD10" s="27">
        <f t="shared" si="3"/>
        <v>0.9284</v>
      </c>
      <c r="AE10" s="27">
        <f t="shared" si="3"/>
        <v>0.94037499999999996</v>
      </c>
      <c r="AF10" s="27">
        <f t="shared" si="3"/>
        <v>0.94947976878612717</v>
      </c>
      <c r="AG10" s="27">
        <f t="shared" si="3"/>
        <v>0.93195402298850571</v>
      </c>
      <c r="AH10" s="27">
        <f t="shared" si="3"/>
        <v>0.94553672316384185</v>
      </c>
      <c r="AI10" s="27">
        <f t="shared" si="3"/>
        <v>0.94446927374301681</v>
      </c>
      <c r="AJ10" s="27">
        <f t="shared" si="3"/>
        <v>0.95181818181818179</v>
      </c>
      <c r="AK10" s="27">
        <f t="shared" si="3"/>
        <v>0.94909952606635073</v>
      </c>
      <c r="AL10" s="27">
        <f t="shared" si="3"/>
        <v>0.96225352112676055</v>
      </c>
    </row>
    <row r="11" spans="1:38" x14ac:dyDescent="0.35">
      <c r="A11" s="29" t="s">
        <v>243</v>
      </c>
      <c r="B11" s="43" t="s">
        <v>241</v>
      </c>
      <c r="C11" s="27">
        <f>IF(ISBLANK(C9),"",IF(ISERROR(C9/C4),"",(C9/C4)))</f>
        <v>-0.28783333333333333</v>
      </c>
      <c r="D11" s="27">
        <f t="shared" ref="D11:F11" si="4">IF(ISBLANK(D9),"",IF(ISERROR(D9/D4),"",(D9/D4)))</f>
        <v>7.5846153846153841E-2</v>
      </c>
      <c r="E11" s="27">
        <f t="shared" si="4"/>
        <v>0.27436619718309857</v>
      </c>
      <c r="F11" s="27">
        <f t="shared" si="4"/>
        <v>9.9125000000000005E-2</v>
      </c>
      <c r="G11" s="27">
        <f t="shared" ref="G11:AL11" si="5">IF(ISBLANK(G9),"",IF(ISERROR(G9/G4),"",(G9/G4)))</f>
        <v>0.82787500000000003</v>
      </c>
      <c r="H11" s="27">
        <f t="shared" si="5"/>
        <v>0.84890173410404623</v>
      </c>
      <c r="I11" s="27">
        <f t="shared" si="5"/>
        <v>0.83195402298850574</v>
      </c>
      <c r="J11" s="27">
        <f t="shared" si="5"/>
        <v>0.84497175141242942</v>
      </c>
      <c r="K11" s="27">
        <f t="shared" si="5"/>
        <v>0.84279329608938547</v>
      </c>
      <c r="L11" s="27">
        <f t="shared" si="5"/>
        <v>0.85484848484848486</v>
      </c>
      <c r="M11" s="27">
        <f t="shared" si="5"/>
        <v>0.85810426540284357</v>
      </c>
      <c r="N11" s="27">
        <f t="shared" si="5"/>
        <v>0.87070422535211267</v>
      </c>
      <c r="O11" s="27">
        <f t="shared" si="5"/>
        <v>0.81640000000000001</v>
      </c>
      <c r="P11" s="27">
        <f t="shared" si="5"/>
        <v>0.78200000000000003</v>
      </c>
      <c r="Q11" s="27">
        <f t="shared" si="5"/>
        <v>0.78563380281690143</v>
      </c>
      <c r="R11" s="27">
        <f t="shared" si="5"/>
        <v>0.8044</v>
      </c>
      <c r="S11" s="27">
        <f t="shared" si="5"/>
        <v>0.82787500000000003</v>
      </c>
      <c r="T11" s="27">
        <f t="shared" si="5"/>
        <v>0.84890173410404623</v>
      </c>
      <c r="U11" s="27">
        <f t="shared" si="5"/>
        <v>0.83195402298850574</v>
      </c>
      <c r="V11" s="27">
        <f t="shared" si="5"/>
        <v>0.84497175141242942</v>
      </c>
      <c r="W11" s="27">
        <f t="shared" si="5"/>
        <v>0.84279329608938547</v>
      </c>
      <c r="X11" s="27">
        <f t="shared" si="5"/>
        <v>0.85484848484848486</v>
      </c>
      <c r="Y11" s="27">
        <f t="shared" si="5"/>
        <v>0.85810426540284357</v>
      </c>
      <c r="Z11" s="27">
        <f t="shared" si="5"/>
        <v>0.87070422535211267</v>
      </c>
      <c r="AA11" s="27">
        <f t="shared" si="5"/>
        <v>0.84352272727272726</v>
      </c>
      <c r="AB11" s="27">
        <f t="shared" si="5"/>
        <v>0.7975714285714286</v>
      </c>
      <c r="AC11" s="27">
        <f t="shared" si="5"/>
        <v>0.78563380281690143</v>
      </c>
      <c r="AD11" s="27">
        <f t="shared" si="5"/>
        <v>0.8044</v>
      </c>
      <c r="AE11" s="27">
        <f t="shared" si="5"/>
        <v>0.82787500000000003</v>
      </c>
      <c r="AF11" s="27">
        <f t="shared" si="5"/>
        <v>0.84890173410404623</v>
      </c>
      <c r="AG11" s="27">
        <f t="shared" si="5"/>
        <v>0.83195402298850574</v>
      </c>
      <c r="AH11" s="27">
        <f t="shared" si="5"/>
        <v>0.84497175141242942</v>
      </c>
      <c r="AI11" s="27">
        <f t="shared" si="5"/>
        <v>0.84279329608938547</v>
      </c>
      <c r="AJ11" s="27">
        <f t="shared" si="5"/>
        <v>0.85484848484848486</v>
      </c>
      <c r="AK11" s="27">
        <f t="shared" si="5"/>
        <v>0.85810426540284357</v>
      </c>
      <c r="AL11" s="27">
        <f t="shared" si="5"/>
        <v>0.87070422535211267</v>
      </c>
    </row>
    <row r="12" spans="1:38" x14ac:dyDescent="0.35">
      <c r="A12" s="29" t="s">
        <v>243</v>
      </c>
      <c r="B12" s="45" t="s">
        <v>242</v>
      </c>
      <c r="C12" s="7">
        <f>IF(ISBLANK(C4),"",IF(ISERROR(C4/C7),"",(C4/C7)))</f>
        <v>2000</v>
      </c>
      <c r="D12" s="7">
        <f t="shared" ref="D12:AL12" si="6">IF(ISBLANK(D4),"",IF(ISERROR(D4/D7),"",(D4/D7)))</f>
        <v>3250</v>
      </c>
      <c r="E12" s="7">
        <f t="shared" si="6"/>
        <v>2028.5714285714287</v>
      </c>
      <c r="F12" s="7">
        <f t="shared" si="6"/>
        <v>2666.6666666666665</v>
      </c>
      <c r="G12" s="7">
        <f t="shared" si="6"/>
        <v>4000</v>
      </c>
      <c r="H12" s="7">
        <f t="shared" si="6"/>
        <v>3844.4444444444443</v>
      </c>
      <c r="I12" s="7">
        <f t="shared" si="6"/>
        <v>2806.4516129032259</v>
      </c>
      <c r="J12" s="7">
        <f t="shared" si="6"/>
        <v>2723.0769230769229</v>
      </c>
      <c r="K12" s="7">
        <f t="shared" si="6"/>
        <v>5966.666666666667</v>
      </c>
      <c r="L12" s="7">
        <f t="shared" si="6"/>
        <v>3355.9322033898306</v>
      </c>
      <c r="M12" s="7">
        <f t="shared" si="6"/>
        <v>4976.4150943396226</v>
      </c>
      <c r="N12" s="7">
        <f t="shared" si="6"/>
        <v>5325</v>
      </c>
      <c r="O12" s="7">
        <f t="shared" si="6"/>
        <v>3658.5365853658536</v>
      </c>
      <c r="P12" s="7">
        <f t="shared" si="6"/>
        <v>3333.3333333333335</v>
      </c>
      <c r="Q12" s="7">
        <f t="shared" si="6"/>
        <v>1577.7777777777778</v>
      </c>
      <c r="R12" s="7">
        <f t="shared" si="6"/>
        <v>2500</v>
      </c>
      <c r="S12" s="7">
        <f t="shared" si="6"/>
        <v>2500</v>
      </c>
      <c r="T12" s="7">
        <f t="shared" si="6"/>
        <v>2883.3333333333335</v>
      </c>
      <c r="U12" s="7">
        <f t="shared" si="6"/>
        <v>2485.7142857142858</v>
      </c>
      <c r="V12" s="7">
        <f t="shared" si="6"/>
        <v>2492.9577464788731</v>
      </c>
      <c r="W12" s="7">
        <f t="shared" si="6"/>
        <v>5966.666666666667</v>
      </c>
      <c r="X12" s="7">
        <f t="shared" si="6"/>
        <v>3046.1538461538462</v>
      </c>
      <c r="Y12" s="7">
        <f t="shared" si="6"/>
        <v>3516.6666666666665</v>
      </c>
      <c r="Z12" s="7">
        <f t="shared" si="6"/>
        <v>5325</v>
      </c>
      <c r="AA12" s="7">
        <f t="shared" si="6"/>
        <v>4292.6829268292686</v>
      </c>
      <c r="AB12" s="7">
        <f t="shared" si="6"/>
        <v>3589.7435897435898</v>
      </c>
      <c r="AC12" s="7">
        <f t="shared" si="6"/>
        <v>1577.7777777777778</v>
      </c>
      <c r="AD12" s="7">
        <f t="shared" si="6"/>
        <v>2500</v>
      </c>
      <c r="AE12" s="7">
        <f t="shared" si="6"/>
        <v>4000</v>
      </c>
      <c r="AF12" s="7">
        <f t="shared" si="6"/>
        <v>4219.5121951219517</v>
      </c>
      <c r="AG12" s="7">
        <f t="shared" si="6"/>
        <v>4461.5384615384619</v>
      </c>
      <c r="AH12" s="7">
        <f t="shared" si="6"/>
        <v>2528.5714285714284</v>
      </c>
      <c r="AI12" s="7">
        <f t="shared" si="6"/>
        <v>2983.3333333333335</v>
      </c>
      <c r="AJ12" s="7">
        <f t="shared" si="6"/>
        <v>3093.75</v>
      </c>
      <c r="AK12" s="7">
        <f t="shared" si="6"/>
        <v>7033.333333333333</v>
      </c>
      <c r="AL12" s="7">
        <f t="shared" si="6"/>
        <v>4733.333333333333</v>
      </c>
    </row>
    <row r="13" spans="1:38" x14ac:dyDescent="0.35">
      <c r="A13" s="29" t="s">
        <v>243</v>
      </c>
      <c r="B13" s="45" t="s">
        <v>311</v>
      </c>
      <c r="C13" s="27">
        <f>IF(ISBLANK(C17),"",IF(ISERROR((C4-C17)/C17),"",(C4-C17)/C17))</f>
        <v>9.0909090909090912E-2</v>
      </c>
      <c r="D13" s="27">
        <f>IF(ISBLANK(D4),"",IF(ISERROR((D4-C4)/C4),"",(D4-C4)/C4))</f>
        <v>8.3333333333333329E-2</v>
      </c>
      <c r="E13" s="27">
        <f>IF(ISBLANK(E4),"",IF(ISERROR((E4-D4)/D4),"",(E4-D4)/D4))</f>
        <v>9.2307692307692313E-2</v>
      </c>
      <c r="F13" s="27">
        <f t="shared" ref="F13:AL13" si="7">IF(ISBLANK(F4),"",IF(ISERROR((F4-E4)/E4),"",(F4-E4)/E4))</f>
        <v>0.12676056338028169</v>
      </c>
      <c r="G13" s="27">
        <f t="shared" si="7"/>
        <v>0</v>
      </c>
      <c r="H13" s="27">
        <f t="shared" si="7"/>
        <v>8.1250000000000003E-2</v>
      </c>
      <c r="I13" s="27">
        <f t="shared" si="7"/>
        <v>5.7803468208092483E-3</v>
      </c>
      <c r="J13" s="27">
        <f t="shared" si="7"/>
        <v>1.7241379310344827E-2</v>
      </c>
      <c r="K13" s="27">
        <f t="shared" si="7"/>
        <v>1.1299435028248588E-2</v>
      </c>
      <c r="L13" s="27">
        <f t="shared" si="7"/>
        <v>0.10614525139664804</v>
      </c>
      <c r="M13" s="27">
        <f t="shared" si="7"/>
        <v>6.5656565656565663E-2</v>
      </c>
      <c r="N13" s="27">
        <f t="shared" si="7"/>
        <v>9.4786729857819912E-3</v>
      </c>
      <c r="O13" s="27">
        <f t="shared" si="7"/>
        <v>-0.29577464788732394</v>
      </c>
      <c r="P13" s="27">
        <f t="shared" si="7"/>
        <v>-0.13333333333333333</v>
      </c>
      <c r="Q13" s="27">
        <f t="shared" si="7"/>
        <v>9.2307692307692313E-2</v>
      </c>
      <c r="R13" s="27">
        <f t="shared" si="7"/>
        <v>5.6338028169014086E-2</v>
      </c>
      <c r="S13" s="27">
        <f t="shared" si="7"/>
        <v>6.6666666666666666E-2</v>
      </c>
      <c r="T13" s="27">
        <f t="shared" si="7"/>
        <v>8.1250000000000003E-2</v>
      </c>
      <c r="U13" s="27">
        <f t="shared" si="7"/>
        <v>5.7803468208092483E-3</v>
      </c>
      <c r="V13" s="27">
        <f t="shared" si="7"/>
        <v>1.7241379310344827E-2</v>
      </c>
      <c r="W13" s="27">
        <f t="shared" si="7"/>
        <v>1.1299435028248588E-2</v>
      </c>
      <c r="X13" s="27">
        <f t="shared" si="7"/>
        <v>0.10614525139664804</v>
      </c>
      <c r="Y13" s="27">
        <f t="shared" si="7"/>
        <v>6.5656565656565663E-2</v>
      </c>
      <c r="Z13" s="27">
        <f t="shared" si="7"/>
        <v>9.4786729857819912E-3</v>
      </c>
      <c r="AA13" s="27">
        <f t="shared" si="7"/>
        <v>-0.17370892018779344</v>
      </c>
      <c r="AB13" s="27">
        <f t="shared" si="7"/>
        <v>-0.20454545454545456</v>
      </c>
      <c r="AC13" s="27">
        <f t="shared" si="7"/>
        <v>1.4285714285714285E-2</v>
      </c>
      <c r="AD13" s="27">
        <f t="shared" si="7"/>
        <v>5.6338028169014086E-2</v>
      </c>
      <c r="AE13" s="27">
        <f t="shared" si="7"/>
        <v>6.6666666666666666E-2</v>
      </c>
      <c r="AF13" s="27">
        <f t="shared" si="7"/>
        <v>8.1250000000000003E-2</v>
      </c>
      <c r="AG13" s="27">
        <f t="shared" si="7"/>
        <v>5.7803468208092483E-3</v>
      </c>
      <c r="AH13" s="27">
        <f t="shared" si="7"/>
        <v>1.7241379310344827E-2</v>
      </c>
      <c r="AI13" s="27">
        <f t="shared" si="7"/>
        <v>1.1299435028248588E-2</v>
      </c>
      <c r="AJ13" s="27">
        <f t="shared" si="7"/>
        <v>0.10614525139664804</v>
      </c>
      <c r="AK13" s="27">
        <f t="shared" si="7"/>
        <v>6.5656565656565663E-2</v>
      </c>
      <c r="AL13" s="27">
        <f t="shared" si="7"/>
        <v>9.4786729857819912E-3</v>
      </c>
    </row>
    <row r="15" spans="1:38" x14ac:dyDescent="0.35">
      <c r="A15" s="29" t="s">
        <v>243</v>
      </c>
      <c r="B15" s="45" t="s">
        <v>312</v>
      </c>
      <c r="D15" s="45" t="s">
        <v>294</v>
      </c>
      <c r="E15" s="7">
        <f>SUM(C4:E4)</f>
        <v>1960000</v>
      </c>
      <c r="G15" s="45" t="s">
        <v>295</v>
      </c>
      <c r="H15" s="7">
        <f>SUM(F4:H4)</f>
        <v>2465000</v>
      </c>
      <c r="J15" s="45" t="s">
        <v>296</v>
      </c>
      <c r="K15" s="7">
        <f>SUM(I4:K4)</f>
        <v>2650000</v>
      </c>
      <c r="M15" s="45" t="s">
        <v>297</v>
      </c>
      <c r="N15" s="7">
        <f>SUM(L4:N4)</f>
        <v>3110000</v>
      </c>
      <c r="P15" s="45" t="s">
        <v>298</v>
      </c>
      <c r="Q15" s="7">
        <f>SUM(O4:Q4)</f>
        <v>2110000</v>
      </c>
      <c r="S15" s="45" t="s">
        <v>299</v>
      </c>
      <c r="T15" s="7">
        <f>SUM(R4:T4)</f>
        <v>2415000</v>
      </c>
      <c r="V15" s="45" t="s">
        <v>300</v>
      </c>
      <c r="W15" s="7">
        <f>SUM(U4:W4)</f>
        <v>2650000</v>
      </c>
      <c r="Y15" s="45" t="s">
        <v>301</v>
      </c>
      <c r="Z15" s="7">
        <f>SUM(X4:Z4)</f>
        <v>3110000</v>
      </c>
      <c r="AB15" s="45" t="s">
        <v>302</v>
      </c>
      <c r="AC15" s="7">
        <f>SUM(AA4:AC4)</f>
        <v>2290000</v>
      </c>
      <c r="AE15" s="45" t="s">
        <v>303</v>
      </c>
      <c r="AF15" s="7">
        <f>SUM(AD4:AF4)</f>
        <v>2415000</v>
      </c>
      <c r="AH15" s="45" t="s">
        <v>304</v>
      </c>
      <c r="AI15" s="7">
        <f>SUM(AG4:AI4)</f>
        <v>2650000</v>
      </c>
      <c r="AK15" s="45" t="s">
        <v>305</v>
      </c>
      <c r="AL15" s="7">
        <f>SUM(AJ4:AL4)</f>
        <v>3110000</v>
      </c>
    </row>
    <row r="17" spans="1:14" x14ac:dyDescent="0.35">
      <c r="A17" s="29" t="s">
        <v>244</v>
      </c>
      <c r="B17" s="45" t="s">
        <v>306</v>
      </c>
      <c r="C17" s="96">
        <v>550000</v>
      </c>
    </row>
    <row r="18" spans="1:14" x14ac:dyDescent="0.35">
      <c r="A18" s="29" t="s">
        <v>244</v>
      </c>
      <c r="B18" s="45" t="s">
        <v>315</v>
      </c>
      <c r="C18" s="96">
        <v>1850000</v>
      </c>
    </row>
    <row r="19" spans="1:14" x14ac:dyDescent="0.35">
      <c r="A19" s="29" t="s">
        <v>244</v>
      </c>
      <c r="B19" s="45" t="s">
        <v>316</v>
      </c>
      <c r="C19" s="96">
        <v>9000500</v>
      </c>
    </row>
    <row r="20" spans="1:14" x14ac:dyDescent="0.35">
      <c r="A20" s="29" t="s">
        <v>243</v>
      </c>
      <c r="B20" s="45" t="s">
        <v>313</v>
      </c>
      <c r="C20" s="7">
        <f>IF(ISBLANK(C4),"",(SUM(C4:N4)))</f>
        <v>10185000</v>
      </c>
    </row>
    <row r="21" spans="1:14" x14ac:dyDescent="0.35">
      <c r="A21" s="29" t="s">
        <v>243</v>
      </c>
      <c r="B21" s="45" t="s">
        <v>314</v>
      </c>
      <c r="C21" s="7">
        <f>SUM(O4:Z4)</f>
        <v>10285000</v>
      </c>
    </row>
    <row r="22" spans="1:14" x14ac:dyDescent="0.35">
      <c r="A22" s="29" t="s">
        <v>243</v>
      </c>
      <c r="B22" s="45" t="s">
        <v>317</v>
      </c>
      <c r="C22" s="7">
        <f>SUM(AA4:AL4)</f>
        <v>10465000</v>
      </c>
    </row>
    <row r="24" spans="1:14" x14ac:dyDescent="0.35">
      <c r="C24" s="34" t="s">
        <v>294</v>
      </c>
      <c r="D24" s="34" t="s">
        <v>295</v>
      </c>
      <c r="E24" s="34" t="s">
        <v>296</v>
      </c>
      <c r="F24" s="34" t="s">
        <v>297</v>
      </c>
      <c r="G24" s="34" t="s">
        <v>298</v>
      </c>
      <c r="H24" s="34" t="s">
        <v>299</v>
      </c>
      <c r="I24" s="34" t="s">
        <v>300</v>
      </c>
      <c r="J24" s="34" t="s">
        <v>301</v>
      </c>
      <c r="K24" s="34" t="s">
        <v>302</v>
      </c>
      <c r="L24" s="34" t="s">
        <v>303</v>
      </c>
      <c r="M24" s="34" t="s">
        <v>304</v>
      </c>
      <c r="N24" s="34" t="s">
        <v>305</v>
      </c>
    </row>
    <row r="25" spans="1:14" x14ac:dyDescent="0.35">
      <c r="A25" s="29" t="s">
        <v>243</v>
      </c>
      <c r="B25" s="45" t="s">
        <v>293</v>
      </c>
      <c r="C25" s="58">
        <f>IF(ISBLANK(C17),"",IF(ISERROR((C18-E15)/E15),"",(C18-E15)/E15))</f>
        <v>-5.6122448979591837E-2</v>
      </c>
      <c r="D25" s="58">
        <f>IF(ISBLANK(D4),"",IF(ISERROR((H15-E15)/E15),"",(H15-E15)/E15))</f>
        <v>0.25765306122448978</v>
      </c>
      <c r="E25" s="58">
        <f>IF(ISBLANK(E4),"",IF(ISERROR((K15-H15)/H15),"",(K15-H15)/H15))</f>
        <v>7.5050709939148072E-2</v>
      </c>
      <c r="F25" s="58">
        <f>IF(ISBLANK(F4),"",IF(ISERROR((N15-K15)/K15),"",(N15-K15)/K15))</f>
        <v>0.17358490566037735</v>
      </c>
      <c r="G25" s="58">
        <f>IF(ISBLANK(G4),"",IF(ISERROR((Q15-N15)/N15),"",(Q15-N15)/N15))</f>
        <v>-0.32154340836012862</v>
      </c>
      <c r="H25" s="58">
        <f>IF(ISBLANK(H4),"",IF(ISERROR((T15-Q5)/Q15),"",(T15-Q15)/Q15))</f>
        <v>0.14454976303317535</v>
      </c>
      <c r="I25" s="58">
        <f>IF(ISBLANK(I4),"",IF(ISERROR((W15-T15)/T15),"",(W15-T15)/T15))</f>
        <v>9.7308488612836433E-2</v>
      </c>
      <c r="J25" s="58">
        <f>IF(ISBLANK(J4),"",IF(ISERROR((Z15-W5)/W15),"",(Z15-W15)/W15))</f>
        <v>0.17358490566037735</v>
      </c>
      <c r="K25" s="58">
        <f>IF(ISBLANK(K4),"",IF(ISERROR((AC15-Z15)/Z15),"",(AC15-Z15)/Z15))</f>
        <v>-0.26366559485530544</v>
      </c>
      <c r="L25" s="58">
        <f>IF(ISBLANK(L4),"",IF(ISERROR((AF15-AC5)/AC15),"",(AF15-AC15)/AC15))</f>
        <v>5.458515283842795E-2</v>
      </c>
      <c r="M25" s="58">
        <f>IF(ISBLANK(M4),"",IF(ISERROR((AI15-AC5)/AC15),"",(AI15-AC15)/AC15))</f>
        <v>0.15720524017467249</v>
      </c>
      <c r="N25" s="58">
        <f>IF(ISBLANK(N4),"",IF(ISERROR((AL15-AI5)/AI15),"",(AL15-AI15)/AI15))</f>
        <v>0.17358490566037735</v>
      </c>
    </row>
    <row r="27" spans="1:14" x14ac:dyDescent="0.35">
      <c r="C27" s="34" t="s">
        <v>307</v>
      </c>
      <c r="D27" s="34" t="s">
        <v>308</v>
      </c>
      <c r="E27" s="34" t="s">
        <v>309</v>
      </c>
    </row>
    <row r="28" spans="1:14" x14ac:dyDescent="0.35">
      <c r="A28" s="29" t="s">
        <v>243</v>
      </c>
      <c r="B28" s="45" t="s">
        <v>310</v>
      </c>
      <c r="C28" s="58">
        <f>(C20-C19)/C19</f>
        <v>0.13160379978890061</v>
      </c>
      <c r="D28" s="58">
        <f>(C21-C20)/C20</f>
        <v>9.8183603338242512E-3</v>
      </c>
      <c r="E28" s="58">
        <f>(C22-C21)/C21</f>
        <v>1.7501215362177931E-2</v>
      </c>
    </row>
    <row r="31" spans="1:14" ht="28.5" x14ac:dyDescent="0.35">
      <c r="I31" s="87" t="s">
        <v>373</v>
      </c>
    </row>
  </sheetData>
  <sheetProtection algorithmName="SHA-512" hashValue="ifcu7rERUOBRQxgbrSfLpkVZnLjRljtQnuIihz/KuZeLufmg7nNBTvP2aWBnVKCeYJi6Yvava7oFQJIRRR6HBQ==" saltValue="TpCzmEY8SkS1edvR0C+iIg==" spinCount="100000" sheet="1" objects="1" scenarios="1"/>
  <mergeCells count="1">
    <mergeCell ref="A1:AL1"/>
  </mergeCells>
  <phoneticPr fontId="24" type="noConversion"/>
  <hyperlinks>
    <hyperlink ref="I31" r:id="rId1" display="Bezoek mijn website www.detalentengids.nl voor nog meer interessante informatie, downloas en inspiratie." xr:uid="{04DAA979-1182-4B50-A052-88BF5B45691E}"/>
  </hyperlinks>
  <pageMargins left="0.7" right="0.7" top="0.75" bottom="0.75" header="0.3" footer="0.3"/>
  <ignoredErrors>
    <ignoredError sqref="C20:C2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CC017-5683-4377-9BC1-373E20AD3B9A}">
  <dimension ref="A1:AL15"/>
  <sheetViews>
    <sheetView workbookViewId="0">
      <selection activeCell="H20" sqref="H20"/>
    </sheetView>
  </sheetViews>
  <sheetFormatPr defaultColWidth="17" defaultRowHeight="15.5" x14ac:dyDescent="0.35"/>
  <cols>
    <col min="1" max="1" width="14.08203125" style="30" bestFit="1" customWidth="1"/>
    <col min="2" max="2" width="41.1640625" style="10" customWidth="1"/>
    <col min="3" max="38" width="11.33203125" style="10" bestFit="1" customWidth="1"/>
    <col min="39" max="16384" width="17" style="10"/>
  </cols>
  <sheetData>
    <row r="1" spans="1:38" ht="26" customHeight="1" x14ac:dyDescent="0.35">
      <c r="A1" s="88" t="s">
        <v>348</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row>
    <row r="3" spans="1:38" x14ac:dyDescent="0.35">
      <c r="A3" s="28" t="s">
        <v>245</v>
      </c>
      <c r="B3" s="33" t="s">
        <v>246</v>
      </c>
      <c r="C3" s="34">
        <v>44927</v>
      </c>
      <c r="D3" s="34">
        <v>44958</v>
      </c>
      <c r="E3" s="34">
        <v>44986</v>
      </c>
      <c r="F3" s="34">
        <v>45017</v>
      </c>
      <c r="G3" s="34">
        <v>45047</v>
      </c>
      <c r="H3" s="34">
        <v>45078</v>
      </c>
      <c r="I3" s="34">
        <v>45108</v>
      </c>
      <c r="J3" s="34">
        <v>45139</v>
      </c>
      <c r="K3" s="34">
        <v>45170</v>
      </c>
      <c r="L3" s="34">
        <v>45200</v>
      </c>
      <c r="M3" s="34">
        <v>45231</v>
      </c>
      <c r="N3" s="34">
        <v>45261</v>
      </c>
      <c r="O3" s="34">
        <v>45292</v>
      </c>
      <c r="P3" s="34">
        <v>45323</v>
      </c>
      <c r="Q3" s="34">
        <v>45352</v>
      </c>
      <c r="R3" s="34">
        <v>45383</v>
      </c>
      <c r="S3" s="34">
        <v>45413</v>
      </c>
      <c r="T3" s="34">
        <v>45444</v>
      </c>
      <c r="U3" s="34">
        <v>45474</v>
      </c>
      <c r="V3" s="34">
        <v>45505</v>
      </c>
      <c r="W3" s="34">
        <v>45536</v>
      </c>
      <c r="X3" s="34">
        <v>45566</v>
      </c>
      <c r="Y3" s="34">
        <v>45597</v>
      </c>
      <c r="Z3" s="34">
        <v>45627</v>
      </c>
      <c r="AA3" s="34">
        <v>45658</v>
      </c>
      <c r="AB3" s="34">
        <v>45689</v>
      </c>
      <c r="AC3" s="34">
        <v>45717</v>
      </c>
      <c r="AD3" s="34">
        <v>45748</v>
      </c>
      <c r="AE3" s="34">
        <v>45778</v>
      </c>
      <c r="AF3" s="34">
        <v>45809</v>
      </c>
      <c r="AG3" s="34">
        <v>45839</v>
      </c>
      <c r="AH3" s="34">
        <v>45870</v>
      </c>
      <c r="AI3" s="34">
        <v>45901</v>
      </c>
      <c r="AJ3" s="34">
        <v>45931</v>
      </c>
      <c r="AK3" s="34">
        <v>45962</v>
      </c>
      <c r="AL3" s="34">
        <v>45992</v>
      </c>
    </row>
    <row r="4" spans="1:38" x14ac:dyDescent="0.35">
      <c r="A4" s="29" t="s">
        <v>243</v>
      </c>
      <c r="B4" s="41" t="s">
        <v>16</v>
      </c>
      <c r="C4" s="32">
        <f>IF(ISBLANK(C6),"",IF(ISERROR(C6/C8),"",(C6/C8)))</f>
        <v>1.6666666666666667</v>
      </c>
      <c r="D4" s="32">
        <f>IF(ISBLANK(D6),"",IF(ISERROR(D6/D8),"",(D6/D8)))</f>
        <v>2</v>
      </c>
      <c r="E4" s="32">
        <f t="shared" ref="E4:AL4" si="0">IF(ISBLANK(E6),"",IF(ISERROR(E6/E8),"",(E6/E8)))</f>
        <v>0.83333333333333337</v>
      </c>
      <c r="F4" s="32">
        <f t="shared" si="0"/>
        <v>1.6666666666666667</v>
      </c>
      <c r="G4" s="32">
        <f t="shared" si="0"/>
        <v>0.5</v>
      </c>
      <c r="H4" s="32">
        <f t="shared" si="0"/>
        <v>1.7</v>
      </c>
      <c r="I4" s="32">
        <f t="shared" si="0"/>
        <v>2.9666666666666668</v>
      </c>
      <c r="J4" s="32">
        <f t="shared" si="0"/>
        <v>0.4</v>
      </c>
      <c r="K4" s="32">
        <f t="shared" si="0"/>
        <v>0.43333333333333335</v>
      </c>
      <c r="L4" s="32">
        <f t="shared" si="0"/>
        <v>1.6666666666666667</v>
      </c>
      <c r="M4" s="32">
        <f t="shared" si="0"/>
        <v>1.6666666666666667</v>
      </c>
      <c r="N4" s="32">
        <f t="shared" si="0"/>
        <v>0.83333333333333337</v>
      </c>
      <c r="O4" s="32">
        <f t="shared" si="0"/>
        <v>0.83333333333333337</v>
      </c>
      <c r="P4" s="32">
        <f t="shared" si="0"/>
        <v>1.0526315789473684</v>
      </c>
      <c r="Q4" s="32">
        <f t="shared" si="0"/>
        <v>1.0526315789473684</v>
      </c>
      <c r="R4" s="32">
        <f t="shared" si="0"/>
        <v>1.0526315789473684</v>
      </c>
      <c r="S4" s="32">
        <f t="shared" si="0"/>
        <v>1.0526315789473684</v>
      </c>
      <c r="T4" s="32">
        <f t="shared" si="0"/>
        <v>1.0526315789473684</v>
      </c>
      <c r="U4" s="32">
        <f t="shared" si="0"/>
        <v>1.0526315789473684</v>
      </c>
      <c r="V4" s="32">
        <f t="shared" si="0"/>
        <v>0.83333333333333337</v>
      </c>
      <c r="W4" s="32">
        <f t="shared" si="0"/>
        <v>1.0526315789473684</v>
      </c>
      <c r="X4" s="32">
        <f t="shared" si="0"/>
        <v>1.0526315789473684</v>
      </c>
      <c r="Y4" s="32">
        <f t="shared" si="0"/>
        <v>1.0526315789473684</v>
      </c>
      <c r="Z4" s="32">
        <f t="shared" si="0"/>
        <v>1.0526315789473684</v>
      </c>
      <c r="AA4" s="32">
        <f t="shared" si="0"/>
        <v>0.83333333333333337</v>
      </c>
      <c r="AB4" s="32">
        <f t="shared" si="0"/>
        <v>0.8</v>
      </c>
      <c r="AC4" s="32">
        <f t="shared" si="0"/>
        <v>0.83333333333333337</v>
      </c>
      <c r="AD4" s="32">
        <f t="shared" si="0"/>
        <v>0.8</v>
      </c>
      <c r="AE4" s="32">
        <f t="shared" si="0"/>
        <v>0.8</v>
      </c>
      <c r="AF4" s="32">
        <f t="shared" si="0"/>
        <v>0.8</v>
      </c>
      <c r="AG4" s="32">
        <f t="shared" si="0"/>
        <v>0.8</v>
      </c>
      <c r="AH4" s="32">
        <f t="shared" si="0"/>
        <v>0.8</v>
      </c>
      <c r="AI4" s="32">
        <f t="shared" si="0"/>
        <v>0.8</v>
      </c>
      <c r="AJ4" s="32">
        <f t="shared" si="0"/>
        <v>0.8</v>
      </c>
      <c r="AK4" s="32">
        <f t="shared" si="0"/>
        <v>0.8</v>
      </c>
      <c r="AL4" s="32">
        <f t="shared" si="0"/>
        <v>0.8</v>
      </c>
    </row>
    <row r="5" spans="1:38" x14ac:dyDescent="0.35">
      <c r="A5" s="29" t="s">
        <v>243</v>
      </c>
      <c r="B5" s="41" t="s">
        <v>17</v>
      </c>
      <c r="C5" s="32">
        <f>IF(ISBLANK(C6),"",(C6-C7)/C8)</f>
        <v>1.3333333333333333</v>
      </c>
      <c r="D5" s="32">
        <f t="shared" ref="D5:AL5" si="1">IF(ISBLANK(D6),"",(D6-D7)/D8)</f>
        <v>1.6</v>
      </c>
      <c r="E5" s="32">
        <f t="shared" si="1"/>
        <v>0.5</v>
      </c>
      <c r="F5" s="32">
        <f t="shared" si="1"/>
        <v>1.3333333333333333</v>
      </c>
      <c r="G5" s="32">
        <f t="shared" si="1"/>
        <v>0.16666666666666666</v>
      </c>
      <c r="H5" s="32">
        <f t="shared" si="1"/>
        <v>1.3666666666666667</v>
      </c>
      <c r="I5" s="32">
        <f t="shared" si="1"/>
        <v>2.6333333333333333</v>
      </c>
      <c r="J5" s="32">
        <f t="shared" si="1"/>
        <v>6.6666666666666666E-2</v>
      </c>
      <c r="K5" s="32">
        <f t="shared" si="1"/>
        <v>0.33333333333333331</v>
      </c>
      <c r="L5" s="32">
        <f t="shared" si="1"/>
        <v>1.3333333333333333</v>
      </c>
      <c r="M5" s="32">
        <f t="shared" si="1"/>
        <v>1.3333333333333333</v>
      </c>
      <c r="N5" s="32">
        <f t="shared" si="1"/>
        <v>0.5</v>
      </c>
      <c r="O5" s="32">
        <f t="shared" si="1"/>
        <v>0.5</v>
      </c>
      <c r="P5" s="32">
        <f t="shared" si="1"/>
        <v>0.52631578947368418</v>
      </c>
      <c r="Q5" s="32">
        <f t="shared" si="1"/>
        <v>0.52631578947368418</v>
      </c>
      <c r="R5" s="32">
        <f t="shared" si="1"/>
        <v>0.52631578947368418</v>
      </c>
      <c r="S5" s="32">
        <f t="shared" si="1"/>
        <v>0.52631578947368418</v>
      </c>
      <c r="T5" s="32">
        <f t="shared" si="1"/>
        <v>0.52631578947368418</v>
      </c>
      <c r="U5" s="32">
        <f t="shared" si="1"/>
        <v>0.52631578947368418</v>
      </c>
      <c r="V5" s="32">
        <f t="shared" si="1"/>
        <v>0.5</v>
      </c>
      <c r="W5" s="32">
        <f t="shared" si="1"/>
        <v>0.52631578947368418</v>
      </c>
      <c r="X5" s="32">
        <f t="shared" si="1"/>
        <v>0.52631578947368418</v>
      </c>
      <c r="Y5" s="32">
        <f t="shared" si="1"/>
        <v>0.52631578947368418</v>
      </c>
      <c r="Z5" s="32">
        <f t="shared" si="1"/>
        <v>0.52631578947368418</v>
      </c>
      <c r="AA5" s="32">
        <f t="shared" si="1"/>
        <v>0.5</v>
      </c>
      <c r="AB5" s="32">
        <f t="shared" si="1"/>
        <v>0.4</v>
      </c>
      <c r="AC5" s="32">
        <f t="shared" si="1"/>
        <v>0.5</v>
      </c>
      <c r="AD5" s="32">
        <f t="shared" si="1"/>
        <v>0.4</v>
      </c>
      <c r="AE5" s="32">
        <f t="shared" si="1"/>
        <v>0.4</v>
      </c>
      <c r="AF5" s="32">
        <f t="shared" si="1"/>
        <v>0.4</v>
      </c>
      <c r="AG5" s="32">
        <f t="shared" si="1"/>
        <v>0.4</v>
      </c>
      <c r="AH5" s="32">
        <f t="shared" si="1"/>
        <v>0.4</v>
      </c>
      <c r="AI5" s="32">
        <f t="shared" si="1"/>
        <v>0.4</v>
      </c>
      <c r="AJ5" s="32">
        <f t="shared" si="1"/>
        <v>0.4</v>
      </c>
      <c r="AK5" s="32">
        <f t="shared" si="1"/>
        <v>0.4</v>
      </c>
      <c r="AL5" s="32">
        <f t="shared" si="1"/>
        <v>0.4</v>
      </c>
    </row>
    <row r="6" spans="1:38" x14ac:dyDescent="0.35">
      <c r="A6" s="29" t="s">
        <v>244</v>
      </c>
      <c r="B6" s="41" t="s">
        <v>251</v>
      </c>
      <c r="C6" s="93">
        <v>50000</v>
      </c>
      <c r="D6" s="93">
        <v>50000</v>
      </c>
      <c r="E6" s="93">
        <v>25000</v>
      </c>
      <c r="F6" s="93">
        <v>50000</v>
      </c>
      <c r="G6" s="93">
        <v>15000</v>
      </c>
      <c r="H6" s="93">
        <v>51000</v>
      </c>
      <c r="I6" s="93">
        <v>89000</v>
      </c>
      <c r="J6" s="93">
        <v>12000</v>
      </c>
      <c r="K6" s="93">
        <v>13000</v>
      </c>
      <c r="L6" s="93">
        <v>50000</v>
      </c>
      <c r="M6" s="93">
        <v>50000</v>
      </c>
      <c r="N6" s="93">
        <v>25000</v>
      </c>
      <c r="O6" s="93">
        <v>25000</v>
      </c>
      <c r="P6" s="93">
        <v>20000</v>
      </c>
      <c r="Q6" s="93">
        <v>20000</v>
      </c>
      <c r="R6" s="93">
        <v>20000</v>
      </c>
      <c r="S6" s="93">
        <v>20000</v>
      </c>
      <c r="T6" s="93">
        <v>20000</v>
      </c>
      <c r="U6" s="93">
        <v>20000</v>
      </c>
      <c r="V6" s="93">
        <v>25000</v>
      </c>
      <c r="W6" s="93">
        <v>20000</v>
      </c>
      <c r="X6" s="93">
        <v>20000</v>
      </c>
      <c r="Y6" s="93">
        <v>20000</v>
      </c>
      <c r="Z6" s="93">
        <v>20000</v>
      </c>
      <c r="AA6" s="93">
        <v>25000</v>
      </c>
      <c r="AB6" s="93">
        <v>20000</v>
      </c>
      <c r="AC6" s="93">
        <v>25000</v>
      </c>
      <c r="AD6" s="93">
        <v>20000</v>
      </c>
      <c r="AE6" s="93">
        <v>20000</v>
      </c>
      <c r="AF6" s="93">
        <v>20000</v>
      </c>
      <c r="AG6" s="93">
        <v>20000</v>
      </c>
      <c r="AH6" s="93">
        <v>20000</v>
      </c>
      <c r="AI6" s="93">
        <v>20000</v>
      </c>
      <c r="AJ6" s="93">
        <v>20000</v>
      </c>
      <c r="AK6" s="93">
        <v>20000</v>
      </c>
      <c r="AL6" s="93">
        <v>20000</v>
      </c>
    </row>
    <row r="7" spans="1:38" x14ac:dyDescent="0.35">
      <c r="A7" s="29" t="s">
        <v>244</v>
      </c>
      <c r="B7" s="41" t="s">
        <v>90</v>
      </c>
      <c r="C7" s="93">
        <v>10000</v>
      </c>
      <c r="D7" s="93">
        <v>10000</v>
      </c>
      <c r="E7" s="93">
        <v>10000</v>
      </c>
      <c r="F7" s="93">
        <v>10000</v>
      </c>
      <c r="G7" s="93">
        <v>10000</v>
      </c>
      <c r="H7" s="93">
        <v>10000</v>
      </c>
      <c r="I7" s="93">
        <v>10000</v>
      </c>
      <c r="J7" s="93">
        <v>10000</v>
      </c>
      <c r="K7" s="93">
        <v>3000</v>
      </c>
      <c r="L7" s="93">
        <v>10000</v>
      </c>
      <c r="M7" s="93">
        <v>10000</v>
      </c>
      <c r="N7" s="93">
        <v>10000</v>
      </c>
      <c r="O7" s="93">
        <v>10000</v>
      </c>
      <c r="P7" s="93">
        <v>10000</v>
      </c>
      <c r="Q7" s="93">
        <v>10000</v>
      </c>
      <c r="R7" s="93">
        <v>10000</v>
      </c>
      <c r="S7" s="93">
        <v>10000</v>
      </c>
      <c r="T7" s="93">
        <v>10000</v>
      </c>
      <c r="U7" s="93">
        <v>10000</v>
      </c>
      <c r="V7" s="93">
        <v>10000</v>
      </c>
      <c r="W7" s="93">
        <v>10000</v>
      </c>
      <c r="X7" s="93">
        <v>10000</v>
      </c>
      <c r="Y7" s="93">
        <v>10000</v>
      </c>
      <c r="Z7" s="93">
        <v>10000</v>
      </c>
      <c r="AA7" s="93">
        <v>10000</v>
      </c>
      <c r="AB7" s="93">
        <v>10000</v>
      </c>
      <c r="AC7" s="93">
        <v>10000</v>
      </c>
      <c r="AD7" s="93">
        <v>10000</v>
      </c>
      <c r="AE7" s="93">
        <v>10000</v>
      </c>
      <c r="AF7" s="93">
        <v>10000</v>
      </c>
      <c r="AG7" s="93">
        <v>10000</v>
      </c>
      <c r="AH7" s="93">
        <v>10000</v>
      </c>
      <c r="AI7" s="93">
        <v>10000</v>
      </c>
      <c r="AJ7" s="93">
        <v>10000</v>
      </c>
      <c r="AK7" s="93">
        <v>10000</v>
      </c>
      <c r="AL7" s="93">
        <v>10000</v>
      </c>
    </row>
    <row r="8" spans="1:38" ht="31" x14ac:dyDescent="0.35">
      <c r="A8" s="29" t="s">
        <v>244</v>
      </c>
      <c r="B8" s="41" t="s">
        <v>252</v>
      </c>
      <c r="C8" s="93">
        <v>30000</v>
      </c>
      <c r="D8" s="93">
        <v>25000</v>
      </c>
      <c r="E8" s="93">
        <v>30000</v>
      </c>
      <c r="F8" s="93">
        <v>30000</v>
      </c>
      <c r="G8" s="93">
        <v>30000</v>
      </c>
      <c r="H8" s="93">
        <v>30000</v>
      </c>
      <c r="I8" s="93">
        <v>30000</v>
      </c>
      <c r="J8" s="93">
        <v>30000</v>
      </c>
      <c r="K8" s="93">
        <v>30000</v>
      </c>
      <c r="L8" s="93">
        <v>30000</v>
      </c>
      <c r="M8" s="93">
        <v>30000</v>
      </c>
      <c r="N8" s="93">
        <v>30000</v>
      </c>
      <c r="O8" s="93">
        <v>30000</v>
      </c>
      <c r="P8" s="93">
        <v>19000</v>
      </c>
      <c r="Q8" s="93">
        <v>19000</v>
      </c>
      <c r="R8" s="93">
        <v>19000</v>
      </c>
      <c r="S8" s="93">
        <v>19000</v>
      </c>
      <c r="T8" s="93">
        <v>19000</v>
      </c>
      <c r="U8" s="93">
        <v>19000</v>
      </c>
      <c r="V8" s="93">
        <v>30000</v>
      </c>
      <c r="W8" s="93">
        <v>19000</v>
      </c>
      <c r="X8" s="93">
        <v>19000</v>
      </c>
      <c r="Y8" s="93">
        <v>19000</v>
      </c>
      <c r="Z8" s="93">
        <v>19000</v>
      </c>
      <c r="AA8" s="93">
        <v>30000</v>
      </c>
      <c r="AB8" s="93">
        <v>25000</v>
      </c>
      <c r="AC8" s="93">
        <v>30000</v>
      </c>
      <c r="AD8" s="93">
        <v>25000</v>
      </c>
      <c r="AE8" s="93">
        <v>25000</v>
      </c>
      <c r="AF8" s="93">
        <v>25000</v>
      </c>
      <c r="AG8" s="93">
        <v>25000</v>
      </c>
      <c r="AH8" s="93">
        <v>25000</v>
      </c>
      <c r="AI8" s="93">
        <v>25000</v>
      </c>
      <c r="AJ8" s="93">
        <v>25000</v>
      </c>
      <c r="AK8" s="93">
        <v>25000</v>
      </c>
      <c r="AL8" s="93">
        <v>25000</v>
      </c>
    </row>
    <row r="11" spans="1:38" ht="64" customHeight="1" x14ac:dyDescent="0.35">
      <c r="B11" s="65" t="s">
        <v>253</v>
      </c>
      <c r="C11" s="65"/>
      <c r="D11" s="65"/>
      <c r="E11" s="65"/>
      <c r="F11" s="65"/>
      <c r="G11" s="65"/>
      <c r="H11" s="65"/>
      <c r="I11" s="65"/>
      <c r="J11" s="65"/>
    </row>
    <row r="13" spans="1:38" ht="67.5" customHeight="1" x14ac:dyDescent="0.35">
      <c r="B13" s="65" t="s">
        <v>254</v>
      </c>
      <c r="C13" s="65"/>
      <c r="D13" s="65"/>
      <c r="E13" s="65"/>
      <c r="F13" s="65"/>
      <c r="G13" s="65"/>
      <c r="H13" s="65"/>
      <c r="I13" s="65"/>
      <c r="J13" s="65"/>
    </row>
    <row r="15" spans="1:38" ht="28.5" x14ac:dyDescent="0.35">
      <c r="J15" s="87" t="s">
        <v>373</v>
      </c>
    </row>
  </sheetData>
  <sheetProtection algorithmName="SHA-512" hashValue="YqU40WBqDMQOvxtHxJdQzO+FLGVPsLbcYjcvF9Orn1H7gWAYD+qmoC/K5tgf/jKyuT5Kym9LIs0Ipm9H9Fwjow==" saltValue="Gt1AVLTanGVpVQGB1+peDw==" spinCount="100000" sheet="1" objects="1" scenarios="1"/>
  <mergeCells count="3">
    <mergeCell ref="B11:J11"/>
    <mergeCell ref="B13:J13"/>
    <mergeCell ref="A1:AL1"/>
  </mergeCells>
  <hyperlinks>
    <hyperlink ref="J15" r:id="rId1" display="Bezoek mijn website www.detalentengids.nl voor nog meer interessante informatie, downloas en inspiratie." xr:uid="{0716D686-BE9F-48B5-A131-C48DCB1B22C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3FBBD-6F82-4205-AE9E-9E9522E98C4C}">
  <dimension ref="A1:AL17"/>
  <sheetViews>
    <sheetView workbookViewId="0">
      <selection activeCell="H23" sqref="H23"/>
    </sheetView>
  </sheetViews>
  <sheetFormatPr defaultColWidth="17" defaultRowHeight="15.5" x14ac:dyDescent="0.35"/>
  <cols>
    <col min="1" max="1" width="16.58203125" style="30" bestFit="1" customWidth="1"/>
    <col min="2" max="2" width="31" style="10" customWidth="1"/>
    <col min="3" max="38" width="11.33203125" style="10" bestFit="1" customWidth="1"/>
    <col min="39" max="16384" width="17" style="10"/>
  </cols>
  <sheetData>
    <row r="1" spans="1:38" ht="26" customHeight="1" x14ac:dyDescent="0.35">
      <c r="A1" s="88" t="s">
        <v>349</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row>
    <row r="3" spans="1:38" x14ac:dyDescent="0.35">
      <c r="A3" s="28" t="s">
        <v>245</v>
      </c>
      <c r="B3" s="33" t="s">
        <v>246</v>
      </c>
      <c r="C3" s="34">
        <v>44927</v>
      </c>
      <c r="D3" s="34">
        <v>44958</v>
      </c>
      <c r="E3" s="34">
        <v>44986</v>
      </c>
      <c r="F3" s="34">
        <v>45017</v>
      </c>
      <c r="G3" s="34">
        <v>45047</v>
      </c>
      <c r="H3" s="34">
        <v>45078</v>
      </c>
      <c r="I3" s="34">
        <v>45108</v>
      </c>
      <c r="J3" s="34">
        <v>45139</v>
      </c>
      <c r="K3" s="34">
        <v>45170</v>
      </c>
      <c r="L3" s="34">
        <v>45200</v>
      </c>
      <c r="M3" s="34">
        <v>45231</v>
      </c>
      <c r="N3" s="34">
        <v>45261</v>
      </c>
      <c r="O3" s="34">
        <v>45292</v>
      </c>
      <c r="P3" s="34">
        <v>45323</v>
      </c>
      <c r="Q3" s="34">
        <v>45352</v>
      </c>
      <c r="R3" s="34">
        <v>45383</v>
      </c>
      <c r="S3" s="34">
        <v>45413</v>
      </c>
      <c r="T3" s="34">
        <v>45444</v>
      </c>
      <c r="U3" s="34">
        <v>45474</v>
      </c>
      <c r="V3" s="34">
        <v>45505</v>
      </c>
      <c r="W3" s="34">
        <v>45536</v>
      </c>
      <c r="X3" s="34">
        <v>45566</v>
      </c>
      <c r="Y3" s="34">
        <v>45597</v>
      </c>
      <c r="Z3" s="34">
        <v>45627</v>
      </c>
      <c r="AA3" s="34">
        <v>45658</v>
      </c>
      <c r="AB3" s="34">
        <v>45689</v>
      </c>
      <c r="AC3" s="34">
        <v>45717</v>
      </c>
      <c r="AD3" s="34">
        <v>45748</v>
      </c>
      <c r="AE3" s="34">
        <v>45778</v>
      </c>
      <c r="AF3" s="34">
        <v>45809</v>
      </c>
      <c r="AG3" s="34">
        <v>45839</v>
      </c>
      <c r="AH3" s="34">
        <v>45870</v>
      </c>
      <c r="AI3" s="34">
        <v>45901</v>
      </c>
      <c r="AJ3" s="34">
        <v>45931</v>
      </c>
      <c r="AK3" s="34">
        <v>45962</v>
      </c>
      <c r="AL3" s="34">
        <v>45992</v>
      </c>
    </row>
    <row r="4" spans="1:38" x14ac:dyDescent="0.35">
      <c r="A4" s="29" t="s">
        <v>243</v>
      </c>
      <c r="B4" s="38" t="s">
        <v>247</v>
      </c>
      <c r="C4" s="11">
        <f>IF(ISBLANK(C5),"",(C5+C6)/2)</f>
        <v>20000</v>
      </c>
      <c r="D4" s="11">
        <f t="shared" ref="D4:G4" si="0">IF(ISBLANK(D5),"",(D5+D6)/2)</f>
        <v>20000</v>
      </c>
      <c r="E4" s="11">
        <f t="shared" si="0"/>
        <v>20000</v>
      </c>
      <c r="F4" s="11">
        <f t="shared" si="0"/>
        <v>20000</v>
      </c>
      <c r="G4" s="11">
        <f t="shared" si="0"/>
        <v>20000</v>
      </c>
      <c r="H4" s="11">
        <f t="shared" ref="H4" si="1">IF(ISBLANK(H5),"",(H5+H6)/2)</f>
        <v>20000</v>
      </c>
      <c r="I4" s="11">
        <f t="shared" ref="I4" si="2">IF(ISBLANK(I5),"",(I5+I6)/2)</f>
        <v>20000</v>
      </c>
      <c r="J4" s="11">
        <f t="shared" ref="J4:K4" si="3">IF(ISBLANK(J5),"",(J5+J6)/2)</f>
        <v>20000</v>
      </c>
      <c r="K4" s="11">
        <f t="shared" si="3"/>
        <v>20000</v>
      </c>
      <c r="L4" s="11">
        <f t="shared" ref="L4" si="4">IF(ISBLANK(L5),"",(L5+L6)/2)</f>
        <v>20000</v>
      </c>
      <c r="M4" s="11">
        <f t="shared" ref="M4" si="5">IF(ISBLANK(M5),"",(M5+M6)/2)</f>
        <v>20000</v>
      </c>
      <c r="N4" s="11">
        <f t="shared" ref="N4:O4" si="6">IF(ISBLANK(N5),"",(N5+N6)/2)</f>
        <v>20000</v>
      </c>
      <c r="O4" s="11">
        <f t="shared" si="6"/>
        <v>17500</v>
      </c>
      <c r="P4" s="11">
        <f t="shared" ref="P4" si="7">IF(ISBLANK(P5),"",(P5+P6)/2)</f>
        <v>17500</v>
      </c>
      <c r="Q4" s="11">
        <f t="shared" ref="Q4" si="8">IF(ISBLANK(Q5),"",(Q5+Q6)/2)</f>
        <v>17500</v>
      </c>
      <c r="R4" s="11">
        <f t="shared" ref="R4:S4" si="9">IF(ISBLANK(R5),"",(R5+R6)/2)</f>
        <v>17500</v>
      </c>
      <c r="S4" s="11">
        <f t="shared" si="9"/>
        <v>17500</v>
      </c>
      <c r="T4" s="11">
        <f t="shared" ref="T4" si="10">IF(ISBLANK(T5),"",(T5+T6)/2)</f>
        <v>17500</v>
      </c>
      <c r="U4" s="11">
        <f t="shared" ref="U4" si="11">IF(ISBLANK(U5),"",(U5+U6)/2)</f>
        <v>17500</v>
      </c>
      <c r="V4" s="11">
        <f t="shared" ref="V4:W4" si="12">IF(ISBLANK(V5),"",(V5+V6)/2)</f>
        <v>17500</v>
      </c>
      <c r="W4" s="11">
        <f t="shared" si="12"/>
        <v>17500</v>
      </c>
      <c r="X4" s="11">
        <f t="shared" ref="X4" si="13">IF(ISBLANK(X5),"",(X5+X6)/2)</f>
        <v>17500</v>
      </c>
      <c r="Y4" s="11">
        <f t="shared" ref="Y4" si="14">IF(ISBLANK(Y5),"",(Y5+Y6)/2)</f>
        <v>17500</v>
      </c>
      <c r="Z4" s="11">
        <f t="shared" ref="Z4:AA4" si="15">IF(ISBLANK(Z5),"",(Z5+Z6)/2)</f>
        <v>17500</v>
      </c>
      <c r="AA4" s="11">
        <f t="shared" si="15"/>
        <v>17500</v>
      </c>
      <c r="AB4" s="11">
        <f t="shared" ref="AB4" si="16">IF(ISBLANK(AB5),"",(AB5+AB6)/2)</f>
        <v>17500</v>
      </c>
      <c r="AC4" s="11">
        <f t="shared" ref="AC4" si="17">IF(ISBLANK(AC5),"",(AC5+AC6)/2)</f>
        <v>17500</v>
      </c>
      <c r="AD4" s="11">
        <f t="shared" ref="AD4:AE4" si="18">IF(ISBLANK(AD5),"",(AD5+AD6)/2)</f>
        <v>17500</v>
      </c>
      <c r="AE4" s="11">
        <f t="shared" si="18"/>
        <v>17500</v>
      </c>
      <c r="AF4" s="11">
        <f t="shared" ref="AF4" si="19">IF(ISBLANK(AF5),"",(AF5+AF6)/2)</f>
        <v>17500</v>
      </c>
      <c r="AG4" s="11">
        <f t="shared" ref="AG4" si="20">IF(ISBLANK(AG5),"",(AG5+AG6)/2)</f>
        <v>17500</v>
      </c>
      <c r="AH4" s="11">
        <f t="shared" ref="AH4:AI4" si="21">IF(ISBLANK(AH5),"",(AH5+AH6)/2)</f>
        <v>17500</v>
      </c>
      <c r="AI4" s="11">
        <f t="shared" si="21"/>
        <v>20000</v>
      </c>
      <c r="AJ4" s="11">
        <f t="shared" ref="AJ4" si="22">IF(ISBLANK(AJ5),"",(AJ5+AJ6)/2)</f>
        <v>17500</v>
      </c>
      <c r="AK4" s="11">
        <f t="shared" ref="AK4" si="23">IF(ISBLANK(AK5),"",(AK5+AK6)/2)</f>
        <v>17500</v>
      </c>
      <c r="AL4" s="11">
        <f t="shared" ref="AL4" si="24">IF(ISBLANK(AL5),"",(AL5+AL6)/2)</f>
        <v>20000</v>
      </c>
    </row>
    <row r="5" spans="1:38" x14ac:dyDescent="0.35">
      <c r="A5" s="29" t="s">
        <v>244</v>
      </c>
      <c r="B5" s="41" t="s">
        <v>92</v>
      </c>
      <c r="C5" s="93">
        <v>20000</v>
      </c>
      <c r="D5" s="93">
        <v>20000</v>
      </c>
      <c r="E5" s="93">
        <v>20000</v>
      </c>
      <c r="F5" s="93">
        <v>20000</v>
      </c>
      <c r="G5" s="93">
        <v>20000</v>
      </c>
      <c r="H5" s="93">
        <v>20000</v>
      </c>
      <c r="I5" s="93">
        <v>20000</v>
      </c>
      <c r="J5" s="93">
        <v>20000</v>
      </c>
      <c r="K5" s="93">
        <v>20000</v>
      </c>
      <c r="L5" s="93">
        <v>20000</v>
      </c>
      <c r="M5" s="93">
        <v>20000</v>
      </c>
      <c r="N5" s="93">
        <v>20000</v>
      </c>
      <c r="O5" s="93">
        <v>15000</v>
      </c>
      <c r="P5" s="93">
        <v>15000</v>
      </c>
      <c r="Q5" s="93">
        <v>15000</v>
      </c>
      <c r="R5" s="93">
        <v>15000</v>
      </c>
      <c r="S5" s="93">
        <v>15000</v>
      </c>
      <c r="T5" s="93">
        <v>15000</v>
      </c>
      <c r="U5" s="93">
        <v>15000</v>
      </c>
      <c r="V5" s="93">
        <v>15000</v>
      </c>
      <c r="W5" s="93">
        <v>15000</v>
      </c>
      <c r="X5" s="93">
        <v>15000</v>
      </c>
      <c r="Y5" s="93">
        <v>15000</v>
      </c>
      <c r="Z5" s="93">
        <v>15000</v>
      </c>
      <c r="AA5" s="93">
        <v>15000</v>
      </c>
      <c r="AB5" s="93">
        <v>15000</v>
      </c>
      <c r="AC5" s="93">
        <v>15000</v>
      </c>
      <c r="AD5" s="93">
        <v>15000</v>
      </c>
      <c r="AE5" s="93">
        <v>15000</v>
      </c>
      <c r="AF5" s="93">
        <v>15000</v>
      </c>
      <c r="AG5" s="93">
        <v>15000</v>
      </c>
      <c r="AH5" s="93">
        <v>15000</v>
      </c>
      <c r="AI5" s="93">
        <v>15000</v>
      </c>
      <c r="AJ5" s="93">
        <v>15000</v>
      </c>
      <c r="AK5" s="93">
        <v>15000</v>
      </c>
      <c r="AL5" s="93">
        <v>15000</v>
      </c>
    </row>
    <row r="6" spans="1:38" x14ac:dyDescent="0.35">
      <c r="A6" s="29" t="s">
        <v>244</v>
      </c>
      <c r="B6" s="41" t="s">
        <v>93</v>
      </c>
      <c r="C6" s="93">
        <v>20000</v>
      </c>
      <c r="D6" s="93">
        <v>20000</v>
      </c>
      <c r="E6" s="93">
        <v>20000</v>
      </c>
      <c r="F6" s="93">
        <v>20000</v>
      </c>
      <c r="G6" s="93">
        <v>20000</v>
      </c>
      <c r="H6" s="93">
        <v>20000</v>
      </c>
      <c r="I6" s="93">
        <v>20000</v>
      </c>
      <c r="J6" s="93">
        <v>20000</v>
      </c>
      <c r="K6" s="93">
        <v>20000</v>
      </c>
      <c r="L6" s="93">
        <v>20000</v>
      </c>
      <c r="M6" s="93">
        <v>20000</v>
      </c>
      <c r="N6" s="93">
        <v>20000</v>
      </c>
      <c r="O6" s="93">
        <v>20000</v>
      </c>
      <c r="P6" s="93">
        <v>20000</v>
      </c>
      <c r="Q6" s="93">
        <v>20000</v>
      </c>
      <c r="R6" s="93">
        <v>20000</v>
      </c>
      <c r="S6" s="93">
        <v>20000</v>
      </c>
      <c r="T6" s="93">
        <v>20000</v>
      </c>
      <c r="U6" s="93">
        <v>20000</v>
      </c>
      <c r="V6" s="93">
        <v>20000</v>
      </c>
      <c r="W6" s="93">
        <v>20000</v>
      </c>
      <c r="X6" s="93">
        <v>20000</v>
      </c>
      <c r="Y6" s="93">
        <v>20000</v>
      </c>
      <c r="Z6" s="93">
        <v>20000</v>
      </c>
      <c r="AA6" s="93">
        <v>20000</v>
      </c>
      <c r="AB6" s="93">
        <v>20000</v>
      </c>
      <c r="AC6" s="93">
        <v>20000</v>
      </c>
      <c r="AD6" s="93">
        <v>20000</v>
      </c>
      <c r="AE6" s="93">
        <v>20000</v>
      </c>
      <c r="AF6" s="93">
        <v>20000</v>
      </c>
      <c r="AG6" s="93">
        <v>20000</v>
      </c>
      <c r="AH6" s="93">
        <v>20000</v>
      </c>
      <c r="AI6" s="93">
        <v>25000</v>
      </c>
      <c r="AJ6" s="93">
        <v>20000</v>
      </c>
      <c r="AK6" s="93">
        <v>20000</v>
      </c>
      <c r="AL6" s="93">
        <v>25000</v>
      </c>
    </row>
    <row r="7" spans="1:38" x14ac:dyDescent="0.35">
      <c r="B7" s="30"/>
    </row>
    <row r="8" spans="1:38" x14ac:dyDescent="0.35">
      <c r="A8" s="29" t="s">
        <v>243</v>
      </c>
      <c r="B8" s="38" t="s">
        <v>248</v>
      </c>
      <c r="C8" s="12">
        <f>(IF(ISBLANK(C9),"",C9/C10))</f>
        <v>22580.645161290322</v>
      </c>
      <c r="D8" s="12">
        <f t="shared" ref="D8:AL8" si="25">(IF(ISBLANK(D9),"",D9/D10))</f>
        <v>24137.931034482757</v>
      </c>
      <c r="E8" s="12">
        <f t="shared" si="25"/>
        <v>22580.645161290322</v>
      </c>
      <c r="F8" s="12">
        <f t="shared" si="25"/>
        <v>23333.333333333332</v>
      </c>
      <c r="G8" s="12">
        <f t="shared" si="25"/>
        <v>22580.645161290322</v>
      </c>
      <c r="H8" s="12">
        <f t="shared" si="25"/>
        <v>23333.333333333332</v>
      </c>
      <c r="I8" s="12">
        <f t="shared" si="25"/>
        <v>22580.645161290322</v>
      </c>
      <c r="J8" s="12">
        <f t="shared" si="25"/>
        <v>22580.645161290322</v>
      </c>
      <c r="K8" s="12">
        <f t="shared" si="25"/>
        <v>23333.333333333332</v>
      </c>
      <c r="L8" s="12">
        <f t="shared" si="25"/>
        <v>22580.645161290322</v>
      </c>
      <c r="M8" s="12">
        <f t="shared" si="25"/>
        <v>23333.333333333332</v>
      </c>
      <c r="N8" s="12">
        <f t="shared" si="25"/>
        <v>22580.645161290322</v>
      </c>
      <c r="O8" s="12">
        <f t="shared" si="25"/>
        <v>16129.032258064517</v>
      </c>
      <c r="P8" s="12">
        <f t="shared" si="25"/>
        <v>15517.241379310344</v>
      </c>
      <c r="Q8" s="12">
        <f t="shared" si="25"/>
        <v>14516.129032258064</v>
      </c>
      <c r="R8" s="12">
        <f t="shared" si="25"/>
        <v>15000</v>
      </c>
      <c r="S8" s="12">
        <f t="shared" si="25"/>
        <v>14516.129032258064</v>
      </c>
      <c r="T8" s="12">
        <f t="shared" si="25"/>
        <v>15000</v>
      </c>
      <c r="U8" s="12">
        <f t="shared" si="25"/>
        <v>14516.129032258064</v>
      </c>
      <c r="V8" s="12">
        <f t="shared" si="25"/>
        <v>14516.129032258064</v>
      </c>
      <c r="W8" s="12">
        <f t="shared" si="25"/>
        <v>15000</v>
      </c>
      <c r="X8" s="12">
        <f t="shared" si="25"/>
        <v>14516.129032258064</v>
      </c>
      <c r="Y8" s="12">
        <f t="shared" si="25"/>
        <v>15000</v>
      </c>
      <c r="Z8" s="12">
        <f t="shared" si="25"/>
        <v>14516.129032258064</v>
      </c>
      <c r="AA8" s="12">
        <f t="shared" si="25"/>
        <v>12096.774193548386</v>
      </c>
      <c r="AB8" s="12">
        <f t="shared" si="25"/>
        <v>13392.857142857143</v>
      </c>
      <c r="AC8" s="12">
        <f t="shared" si="25"/>
        <v>12096.774193548386</v>
      </c>
      <c r="AD8" s="12">
        <f t="shared" si="25"/>
        <v>12500</v>
      </c>
      <c r="AE8" s="12">
        <f t="shared" si="25"/>
        <v>12096.774193548386</v>
      </c>
      <c r="AF8" s="12">
        <f t="shared" si="25"/>
        <v>12500</v>
      </c>
      <c r="AG8" s="12">
        <f t="shared" si="25"/>
        <v>12096.774193548386</v>
      </c>
      <c r="AH8" s="12">
        <f t="shared" si="25"/>
        <v>12096.774193548386</v>
      </c>
      <c r="AI8" s="12">
        <f t="shared" si="25"/>
        <v>12500</v>
      </c>
      <c r="AJ8" s="12">
        <f t="shared" si="25"/>
        <v>12096.774193548386</v>
      </c>
      <c r="AK8" s="12">
        <f t="shared" si="25"/>
        <v>12500</v>
      </c>
      <c r="AL8" s="12">
        <f t="shared" si="25"/>
        <v>12096.774193548386</v>
      </c>
    </row>
    <row r="9" spans="1:38" x14ac:dyDescent="0.35">
      <c r="A9" s="29" t="s">
        <v>244</v>
      </c>
      <c r="B9" s="41" t="s">
        <v>94</v>
      </c>
      <c r="C9" s="93">
        <v>700000</v>
      </c>
      <c r="D9" s="93">
        <v>700000</v>
      </c>
      <c r="E9" s="93">
        <v>700000</v>
      </c>
      <c r="F9" s="93">
        <v>700000</v>
      </c>
      <c r="G9" s="93">
        <v>700000</v>
      </c>
      <c r="H9" s="93">
        <v>700000</v>
      </c>
      <c r="I9" s="93">
        <v>700000</v>
      </c>
      <c r="J9" s="93">
        <v>700000</v>
      </c>
      <c r="K9" s="93">
        <v>700000</v>
      </c>
      <c r="L9" s="93">
        <v>700000</v>
      </c>
      <c r="M9" s="93">
        <v>700000</v>
      </c>
      <c r="N9" s="93">
        <v>700000</v>
      </c>
      <c r="O9" s="93">
        <v>500000</v>
      </c>
      <c r="P9" s="93">
        <v>450000</v>
      </c>
      <c r="Q9" s="93">
        <v>450000</v>
      </c>
      <c r="R9" s="93">
        <v>450000</v>
      </c>
      <c r="S9" s="93">
        <v>450000</v>
      </c>
      <c r="T9" s="93">
        <v>450000</v>
      </c>
      <c r="U9" s="93">
        <v>450000</v>
      </c>
      <c r="V9" s="93">
        <v>450000</v>
      </c>
      <c r="W9" s="93">
        <v>450000</v>
      </c>
      <c r="X9" s="93">
        <v>450000</v>
      </c>
      <c r="Y9" s="93">
        <v>450000</v>
      </c>
      <c r="Z9" s="93">
        <v>450000</v>
      </c>
      <c r="AA9" s="93">
        <v>375000</v>
      </c>
      <c r="AB9" s="93">
        <v>375000</v>
      </c>
      <c r="AC9" s="93">
        <v>375000</v>
      </c>
      <c r="AD9" s="93">
        <v>375000</v>
      </c>
      <c r="AE9" s="93">
        <v>375000</v>
      </c>
      <c r="AF9" s="93">
        <v>375000</v>
      </c>
      <c r="AG9" s="93">
        <v>375000</v>
      </c>
      <c r="AH9" s="93">
        <v>375000</v>
      </c>
      <c r="AI9" s="93">
        <v>375000</v>
      </c>
      <c r="AJ9" s="93">
        <v>375000</v>
      </c>
      <c r="AK9" s="93">
        <v>375000</v>
      </c>
      <c r="AL9" s="93">
        <v>375000</v>
      </c>
    </row>
    <row r="10" spans="1:38" x14ac:dyDescent="0.35">
      <c r="A10" s="29" t="s">
        <v>244</v>
      </c>
      <c r="B10" s="41" t="s">
        <v>95</v>
      </c>
      <c r="C10" s="97">
        <v>31</v>
      </c>
      <c r="D10" s="97">
        <v>29</v>
      </c>
      <c r="E10" s="97">
        <v>31</v>
      </c>
      <c r="F10" s="97">
        <v>30</v>
      </c>
      <c r="G10" s="97">
        <v>31</v>
      </c>
      <c r="H10" s="97">
        <v>30</v>
      </c>
      <c r="I10" s="97">
        <v>31</v>
      </c>
      <c r="J10" s="97">
        <v>31</v>
      </c>
      <c r="K10" s="97">
        <v>30</v>
      </c>
      <c r="L10" s="97">
        <v>31</v>
      </c>
      <c r="M10" s="97">
        <v>30</v>
      </c>
      <c r="N10" s="97">
        <v>31</v>
      </c>
      <c r="O10" s="97">
        <v>31</v>
      </c>
      <c r="P10" s="97">
        <v>29</v>
      </c>
      <c r="Q10" s="97">
        <v>31</v>
      </c>
      <c r="R10" s="97">
        <v>30</v>
      </c>
      <c r="S10" s="97">
        <v>31</v>
      </c>
      <c r="T10" s="97">
        <v>30</v>
      </c>
      <c r="U10" s="97">
        <v>31</v>
      </c>
      <c r="V10" s="97">
        <v>31</v>
      </c>
      <c r="W10" s="97">
        <v>30</v>
      </c>
      <c r="X10" s="97">
        <v>31</v>
      </c>
      <c r="Y10" s="97">
        <v>30</v>
      </c>
      <c r="Z10" s="97">
        <v>31</v>
      </c>
      <c r="AA10" s="97">
        <v>31</v>
      </c>
      <c r="AB10" s="97">
        <v>28</v>
      </c>
      <c r="AC10" s="97">
        <v>31</v>
      </c>
      <c r="AD10" s="97">
        <v>30</v>
      </c>
      <c r="AE10" s="97">
        <v>31</v>
      </c>
      <c r="AF10" s="97">
        <v>30</v>
      </c>
      <c r="AG10" s="97">
        <v>31</v>
      </c>
      <c r="AH10" s="97">
        <v>31</v>
      </c>
      <c r="AI10" s="97">
        <v>30</v>
      </c>
      <c r="AJ10" s="97">
        <v>31</v>
      </c>
      <c r="AK10" s="97">
        <v>30</v>
      </c>
      <c r="AL10" s="97">
        <v>31</v>
      </c>
    </row>
    <row r="11" spans="1:38" x14ac:dyDescent="0.35">
      <c r="B11" s="30"/>
    </row>
    <row r="12" spans="1:38" x14ac:dyDescent="0.35">
      <c r="A12" s="29" t="s">
        <v>243</v>
      </c>
      <c r="B12" s="38" t="s">
        <v>286</v>
      </c>
      <c r="C12" s="53">
        <f>C4/C8</f>
        <v>0.88571428571428579</v>
      </c>
      <c r="D12" s="53">
        <f t="shared" ref="D12:AL12" si="26">D4/D8</f>
        <v>0.82857142857142863</v>
      </c>
      <c r="E12" s="53">
        <f t="shared" si="26"/>
        <v>0.88571428571428579</v>
      </c>
      <c r="F12" s="53">
        <f t="shared" si="26"/>
        <v>0.85714285714285721</v>
      </c>
      <c r="G12" s="53">
        <f t="shared" si="26"/>
        <v>0.88571428571428579</v>
      </c>
      <c r="H12" s="53">
        <f t="shared" si="26"/>
        <v>0.85714285714285721</v>
      </c>
      <c r="I12" s="53">
        <f t="shared" si="26"/>
        <v>0.88571428571428579</v>
      </c>
      <c r="J12" s="53">
        <f t="shared" si="26"/>
        <v>0.88571428571428579</v>
      </c>
      <c r="K12" s="53">
        <f t="shared" si="26"/>
        <v>0.85714285714285721</v>
      </c>
      <c r="L12" s="53">
        <f t="shared" si="26"/>
        <v>0.88571428571428579</v>
      </c>
      <c r="M12" s="53">
        <f t="shared" si="26"/>
        <v>0.85714285714285721</v>
      </c>
      <c r="N12" s="53">
        <f t="shared" si="26"/>
        <v>0.88571428571428579</v>
      </c>
      <c r="O12" s="53">
        <f t="shared" si="26"/>
        <v>1.085</v>
      </c>
      <c r="P12" s="53">
        <f t="shared" si="26"/>
        <v>1.1277777777777778</v>
      </c>
      <c r="Q12" s="53">
        <f t="shared" si="26"/>
        <v>1.2055555555555555</v>
      </c>
      <c r="R12" s="53">
        <f t="shared" si="26"/>
        <v>1.1666666666666667</v>
      </c>
      <c r="S12" s="53">
        <f t="shared" si="26"/>
        <v>1.2055555555555555</v>
      </c>
      <c r="T12" s="53">
        <f t="shared" si="26"/>
        <v>1.1666666666666667</v>
      </c>
      <c r="U12" s="53">
        <f t="shared" si="26"/>
        <v>1.2055555555555555</v>
      </c>
      <c r="V12" s="53">
        <f t="shared" si="26"/>
        <v>1.2055555555555555</v>
      </c>
      <c r="W12" s="53">
        <f t="shared" si="26"/>
        <v>1.1666666666666667</v>
      </c>
      <c r="X12" s="53">
        <f t="shared" si="26"/>
        <v>1.2055555555555555</v>
      </c>
      <c r="Y12" s="53">
        <f t="shared" si="26"/>
        <v>1.1666666666666667</v>
      </c>
      <c r="Z12" s="53">
        <f t="shared" si="26"/>
        <v>1.2055555555555555</v>
      </c>
      <c r="AA12" s="53">
        <f t="shared" si="26"/>
        <v>1.4466666666666668</v>
      </c>
      <c r="AB12" s="53">
        <f t="shared" si="26"/>
        <v>1.3066666666666666</v>
      </c>
      <c r="AC12" s="53">
        <f t="shared" si="26"/>
        <v>1.4466666666666668</v>
      </c>
      <c r="AD12" s="53">
        <f t="shared" si="26"/>
        <v>1.4</v>
      </c>
      <c r="AE12" s="53">
        <f t="shared" si="26"/>
        <v>1.4466666666666668</v>
      </c>
      <c r="AF12" s="53">
        <f t="shared" si="26"/>
        <v>1.4</v>
      </c>
      <c r="AG12" s="53">
        <f t="shared" si="26"/>
        <v>1.4466666666666668</v>
      </c>
      <c r="AH12" s="53">
        <f t="shared" si="26"/>
        <v>1.4466666666666668</v>
      </c>
      <c r="AI12" s="53">
        <f t="shared" si="26"/>
        <v>1.6</v>
      </c>
      <c r="AJ12" s="53">
        <f t="shared" si="26"/>
        <v>1.4466666666666668</v>
      </c>
      <c r="AK12" s="53">
        <f t="shared" si="26"/>
        <v>1.4</v>
      </c>
      <c r="AL12" s="53">
        <f t="shared" si="26"/>
        <v>1.6533333333333333</v>
      </c>
    </row>
    <row r="13" spans="1:38" x14ac:dyDescent="0.35">
      <c r="B13" s="30"/>
    </row>
    <row r="14" spans="1:38" x14ac:dyDescent="0.35">
      <c r="A14" s="29" t="s">
        <v>243</v>
      </c>
      <c r="B14" s="38" t="s">
        <v>287</v>
      </c>
      <c r="C14" s="13">
        <f>C12*C10</f>
        <v>27.457142857142859</v>
      </c>
      <c r="D14" s="13">
        <f t="shared" ref="D14:AL14" si="27">D12*D10</f>
        <v>24.028571428571428</v>
      </c>
      <c r="E14" s="13">
        <f t="shared" si="27"/>
        <v>27.457142857142859</v>
      </c>
      <c r="F14" s="13">
        <f t="shared" si="27"/>
        <v>25.714285714285715</v>
      </c>
      <c r="G14" s="13">
        <f t="shared" si="27"/>
        <v>27.457142857142859</v>
      </c>
      <c r="H14" s="13">
        <f t="shared" si="27"/>
        <v>25.714285714285715</v>
      </c>
      <c r="I14" s="13">
        <f t="shared" si="27"/>
        <v>27.457142857142859</v>
      </c>
      <c r="J14" s="13">
        <f t="shared" si="27"/>
        <v>27.457142857142859</v>
      </c>
      <c r="K14" s="13">
        <f t="shared" si="27"/>
        <v>25.714285714285715</v>
      </c>
      <c r="L14" s="13">
        <f t="shared" si="27"/>
        <v>27.457142857142859</v>
      </c>
      <c r="M14" s="13">
        <f t="shared" si="27"/>
        <v>25.714285714285715</v>
      </c>
      <c r="N14" s="13">
        <f t="shared" si="27"/>
        <v>27.457142857142859</v>
      </c>
      <c r="O14" s="13">
        <f t="shared" si="27"/>
        <v>33.634999999999998</v>
      </c>
      <c r="P14" s="13">
        <f t="shared" si="27"/>
        <v>32.705555555555556</v>
      </c>
      <c r="Q14" s="13">
        <f t="shared" si="27"/>
        <v>37.37222222222222</v>
      </c>
      <c r="R14" s="13">
        <f t="shared" si="27"/>
        <v>35</v>
      </c>
      <c r="S14" s="13">
        <f t="shared" si="27"/>
        <v>37.37222222222222</v>
      </c>
      <c r="T14" s="13">
        <f t="shared" si="27"/>
        <v>35</v>
      </c>
      <c r="U14" s="13">
        <f t="shared" si="27"/>
        <v>37.37222222222222</v>
      </c>
      <c r="V14" s="13">
        <f t="shared" si="27"/>
        <v>37.37222222222222</v>
      </c>
      <c r="W14" s="13">
        <f t="shared" si="27"/>
        <v>35</v>
      </c>
      <c r="X14" s="13">
        <f t="shared" si="27"/>
        <v>37.37222222222222</v>
      </c>
      <c r="Y14" s="13">
        <f t="shared" si="27"/>
        <v>35</v>
      </c>
      <c r="Z14" s="13">
        <f t="shared" si="27"/>
        <v>37.37222222222222</v>
      </c>
      <c r="AA14" s="13">
        <f t="shared" si="27"/>
        <v>44.846666666666671</v>
      </c>
      <c r="AB14" s="13">
        <f t="shared" si="27"/>
        <v>36.586666666666666</v>
      </c>
      <c r="AC14" s="13">
        <f t="shared" si="27"/>
        <v>44.846666666666671</v>
      </c>
      <c r="AD14" s="13">
        <f t="shared" si="27"/>
        <v>42</v>
      </c>
      <c r="AE14" s="13">
        <f t="shared" si="27"/>
        <v>44.846666666666671</v>
      </c>
      <c r="AF14" s="13">
        <f t="shared" si="27"/>
        <v>42</v>
      </c>
      <c r="AG14" s="13">
        <f t="shared" si="27"/>
        <v>44.846666666666671</v>
      </c>
      <c r="AH14" s="13">
        <f t="shared" si="27"/>
        <v>44.846666666666671</v>
      </c>
      <c r="AI14" s="13">
        <f t="shared" si="27"/>
        <v>48</v>
      </c>
      <c r="AJ14" s="13">
        <f t="shared" si="27"/>
        <v>44.846666666666671</v>
      </c>
      <c r="AK14" s="13">
        <f t="shared" si="27"/>
        <v>42</v>
      </c>
      <c r="AL14" s="13">
        <f t="shared" si="27"/>
        <v>51.25333333333333</v>
      </c>
    </row>
    <row r="17" spans="10:10" ht="28.5" x14ac:dyDescent="0.35">
      <c r="J17" s="87" t="s">
        <v>373</v>
      </c>
    </row>
  </sheetData>
  <sheetProtection algorithmName="SHA-512" hashValue="6ll+uEbThL2rddf4sZyRQlvSftde6W08XSNpwrdJC246qOs6Ql93n2bvL6/xXy9ILCeBDYOzwRXqt2gK5C9S9w==" saltValue="dLMJazMaEJFluP34SJEq4A==" spinCount="100000" sheet="1" objects="1" scenarios="1"/>
  <mergeCells count="1">
    <mergeCell ref="A1:AL1"/>
  </mergeCells>
  <hyperlinks>
    <hyperlink ref="J17" r:id="rId1" display="Bezoek mijn website www.detalentengids.nl voor nog meer interessante informatie, downloas en inspiratie." xr:uid="{41BC70ED-16D1-4C82-83E1-EEB7D84CF98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3E086-3F98-4C96-8B41-5717AA8FD88A}">
  <dimension ref="A1:AL12"/>
  <sheetViews>
    <sheetView workbookViewId="0">
      <selection activeCell="G17" sqref="G17"/>
    </sheetView>
  </sheetViews>
  <sheetFormatPr defaultColWidth="17" defaultRowHeight="15.5" x14ac:dyDescent="0.35"/>
  <cols>
    <col min="1" max="1" width="16.58203125" style="30" bestFit="1" customWidth="1"/>
    <col min="2" max="2" width="43.5" style="10" customWidth="1"/>
    <col min="3" max="37" width="11.33203125" style="10" bestFit="1" customWidth="1"/>
    <col min="38" max="38" width="8.83203125" style="10" bestFit="1" customWidth="1"/>
    <col min="39" max="16384" width="17" style="10"/>
  </cols>
  <sheetData>
    <row r="1" spans="1:38" ht="26" customHeight="1" x14ac:dyDescent="0.35">
      <c r="A1" s="88" t="s">
        <v>350</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row>
    <row r="3" spans="1:38" x14ac:dyDescent="0.35">
      <c r="A3" s="28" t="s">
        <v>245</v>
      </c>
      <c r="B3" s="33" t="s">
        <v>246</v>
      </c>
      <c r="C3" s="34">
        <v>44927</v>
      </c>
      <c r="D3" s="34">
        <v>44958</v>
      </c>
      <c r="E3" s="34">
        <v>44986</v>
      </c>
      <c r="F3" s="34">
        <v>45017</v>
      </c>
      <c r="G3" s="34">
        <v>45047</v>
      </c>
      <c r="H3" s="34">
        <v>45078</v>
      </c>
      <c r="I3" s="34">
        <v>45108</v>
      </c>
      <c r="J3" s="34">
        <v>45139</v>
      </c>
      <c r="K3" s="34">
        <v>45170</v>
      </c>
      <c r="L3" s="34">
        <v>45200</v>
      </c>
      <c r="M3" s="34">
        <v>45231</v>
      </c>
      <c r="N3" s="34">
        <v>45261</v>
      </c>
      <c r="O3" s="34">
        <v>45292</v>
      </c>
      <c r="P3" s="34">
        <v>45323</v>
      </c>
      <c r="Q3" s="34">
        <v>45352</v>
      </c>
      <c r="R3" s="34">
        <v>45383</v>
      </c>
      <c r="S3" s="34">
        <v>45413</v>
      </c>
      <c r="T3" s="34">
        <v>45444</v>
      </c>
      <c r="U3" s="34">
        <v>45474</v>
      </c>
      <c r="V3" s="34">
        <v>45505</v>
      </c>
      <c r="W3" s="34">
        <v>45536</v>
      </c>
      <c r="X3" s="34">
        <v>45566</v>
      </c>
      <c r="Y3" s="34">
        <v>45597</v>
      </c>
      <c r="Z3" s="34">
        <v>45627</v>
      </c>
      <c r="AA3" s="34">
        <v>45658</v>
      </c>
      <c r="AB3" s="34">
        <v>45689</v>
      </c>
      <c r="AC3" s="34">
        <v>45717</v>
      </c>
      <c r="AD3" s="34">
        <v>45748</v>
      </c>
      <c r="AE3" s="34">
        <v>45778</v>
      </c>
      <c r="AF3" s="34">
        <v>45809</v>
      </c>
      <c r="AG3" s="34">
        <v>45839</v>
      </c>
      <c r="AH3" s="34">
        <v>45870</v>
      </c>
      <c r="AI3" s="34">
        <v>45901</v>
      </c>
      <c r="AJ3" s="34">
        <v>45931</v>
      </c>
      <c r="AK3" s="34">
        <v>45962</v>
      </c>
      <c r="AL3" s="34">
        <v>45992</v>
      </c>
    </row>
    <row r="4" spans="1:38" x14ac:dyDescent="0.35">
      <c r="A4" s="29" t="s">
        <v>243</v>
      </c>
      <c r="B4" s="38" t="s">
        <v>289</v>
      </c>
      <c r="C4" s="11">
        <f>C5/C6</f>
        <v>645.16129032258061</v>
      </c>
      <c r="D4" s="11">
        <f t="shared" ref="D4:AL4" si="0">D5/D6</f>
        <v>645.16129032258061</v>
      </c>
      <c r="E4" s="11">
        <f t="shared" si="0"/>
        <v>645.16129032258061</v>
      </c>
      <c r="F4" s="11">
        <f t="shared" si="0"/>
        <v>645.16129032258061</v>
      </c>
      <c r="G4" s="11">
        <f t="shared" si="0"/>
        <v>645.16129032258061</v>
      </c>
      <c r="H4" s="11">
        <f t="shared" si="0"/>
        <v>645.16129032258061</v>
      </c>
      <c r="I4" s="11">
        <f t="shared" si="0"/>
        <v>645.16129032258061</v>
      </c>
      <c r="J4" s="11">
        <f t="shared" si="0"/>
        <v>645.16129032258061</v>
      </c>
      <c r="K4" s="11">
        <f t="shared" si="0"/>
        <v>645.16129032258061</v>
      </c>
      <c r="L4" s="11">
        <f t="shared" si="0"/>
        <v>645.16129032258061</v>
      </c>
      <c r="M4" s="11">
        <f t="shared" si="0"/>
        <v>645.16129032258061</v>
      </c>
      <c r="N4" s="11">
        <f t="shared" si="0"/>
        <v>645.16129032258061</v>
      </c>
      <c r="O4" s="11">
        <f t="shared" si="0"/>
        <v>677.41935483870964</v>
      </c>
      <c r="P4" s="11">
        <f t="shared" si="0"/>
        <v>677.41935483870964</v>
      </c>
      <c r="Q4" s="11">
        <f t="shared" si="0"/>
        <v>677.41935483870964</v>
      </c>
      <c r="R4" s="11">
        <f t="shared" si="0"/>
        <v>677.41935483870964</v>
      </c>
      <c r="S4" s="11">
        <f t="shared" si="0"/>
        <v>677.41935483870964</v>
      </c>
      <c r="T4" s="11">
        <f t="shared" si="0"/>
        <v>677.41935483870964</v>
      </c>
      <c r="U4" s="11">
        <f t="shared" si="0"/>
        <v>677.41935483870964</v>
      </c>
      <c r="V4" s="11">
        <f t="shared" si="0"/>
        <v>677.41935483870964</v>
      </c>
      <c r="W4" s="11">
        <f t="shared" si="0"/>
        <v>677.41935483870964</v>
      </c>
      <c r="X4" s="11">
        <f t="shared" si="0"/>
        <v>677.41935483870964</v>
      </c>
      <c r="Y4" s="11">
        <f t="shared" si="0"/>
        <v>677.41935483870964</v>
      </c>
      <c r="Z4" s="11">
        <f t="shared" si="0"/>
        <v>677.41935483870964</v>
      </c>
      <c r="AA4" s="11">
        <f t="shared" si="0"/>
        <v>645.16129032258061</v>
      </c>
      <c r="AB4" s="11">
        <f t="shared" si="0"/>
        <v>714.28571428571433</v>
      </c>
      <c r="AC4" s="11">
        <f t="shared" si="0"/>
        <v>645.16129032258061</v>
      </c>
      <c r="AD4" s="11">
        <f t="shared" si="0"/>
        <v>666.66666666666663</v>
      </c>
      <c r="AE4" s="11">
        <f t="shared" si="0"/>
        <v>645.16129032258061</v>
      </c>
      <c r="AF4" s="11">
        <f t="shared" si="0"/>
        <v>666.66666666666663</v>
      </c>
      <c r="AG4" s="11">
        <f t="shared" si="0"/>
        <v>645.16129032258061</v>
      </c>
      <c r="AH4" s="11">
        <f t="shared" si="0"/>
        <v>645.16129032258061</v>
      </c>
      <c r="AI4" s="11">
        <f t="shared" si="0"/>
        <v>833.33333333333337</v>
      </c>
      <c r="AJ4" s="11">
        <f t="shared" si="0"/>
        <v>645.16129032258061</v>
      </c>
      <c r="AK4" s="11">
        <f t="shared" si="0"/>
        <v>666.66666666666663</v>
      </c>
      <c r="AL4" s="11">
        <f t="shared" si="0"/>
        <v>677.41935483870964</v>
      </c>
    </row>
    <row r="5" spans="1:38" x14ac:dyDescent="0.35">
      <c r="A5" s="29" t="s">
        <v>244</v>
      </c>
      <c r="B5" s="41" t="s">
        <v>291</v>
      </c>
      <c r="C5" s="93">
        <v>20000</v>
      </c>
      <c r="D5" s="93">
        <v>20000</v>
      </c>
      <c r="E5" s="93">
        <v>20000</v>
      </c>
      <c r="F5" s="93">
        <v>20000</v>
      </c>
      <c r="G5" s="93">
        <v>20000</v>
      </c>
      <c r="H5" s="93">
        <v>20000</v>
      </c>
      <c r="I5" s="93">
        <v>20000</v>
      </c>
      <c r="J5" s="93">
        <v>20000</v>
      </c>
      <c r="K5" s="93">
        <v>20000</v>
      </c>
      <c r="L5" s="93">
        <v>20000</v>
      </c>
      <c r="M5" s="93">
        <v>20000</v>
      </c>
      <c r="N5" s="93">
        <v>20000</v>
      </c>
      <c r="O5" s="93">
        <v>21000</v>
      </c>
      <c r="P5" s="93">
        <v>21000</v>
      </c>
      <c r="Q5" s="93">
        <v>21000</v>
      </c>
      <c r="R5" s="93">
        <v>21000</v>
      </c>
      <c r="S5" s="93">
        <v>21000</v>
      </c>
      <c r="T5" s="93">
        <v>21000</v>
      </c>
      <c r="U5" s="93">
        <v>21000</v>
      </c>
      <c r="V5" s="93">
        <v>21000</v>
      </c>
      <c r="W5" s="93">
        <v>21000</v>
      </c>
      <c r="X5" s="93">
        <v>21000</v>
      </c>
      <c r="Y5" s="93">
        <v>21000</v>
      </c>
      <c r="Z5" s="93">
        <v>21000</v>
      </c>
      <c r="AA5" s="93">
        <v>20000</v>
      </c>
      <c r="AB5" s="93">
        <v>20000</v>
      </c>
      <c r="AC5" s="93">
        <v>20000</v>
      </c>
      <c r="AD5" s="93">
        <v>20000</v>
      </c>
      <c r="AE5" s="93">
        <v>20000</v>
      </c>
      <c r="AF5" s="93">
        <v>20000</v>
      </c>
      <c r="AG5" s="93">
        <v>20000</v>
      </c>
      <c r="AH5" s="93">
        <v>20000</v>
      </c>
      <c r="AI5" s="93">
        <v>25000</v>
      </c>
      <c r="AJ5" s="93">
        <v>20000</v>
      </c>
      <c r="AK5" s="93">
        <v>20000</v>
      </c>
      <c r="AL5" s="93">
        <v>21000</v>
      </c>
    </row>
    <row r="6" spans="1:38" x14ac:dyDescent="0.35">
      <c r="A6" s="29" t="s">
        <v>244</v>
      </c>
      <c r="B6" s="41" t="s">
        <v>95</v>
      </c>
      <c r="C6" s="97">
        <v>31</v>
      </c>
      <c r="D6" s="97">
        <v>31</v>
      </c>
      <c r="E6" s="97">
        <v>31</v>
      </c>
      <c r="F6" s="97">
        <v>31</v>
      </c>
      <c r="G6" s="97">
        <v>31</v>
      </c>
      <c r="H6" s="97">
        <v>31</v>
      </c>
      <c r="I6" s="97">
        <v>31</v>
      </c>
      <c r="J6" s="97">
        <v>31</v>
      </c>
      <c r="K6" s="97">
        <v>31</v>
      </c>
      <c r="L6" s="97">
        <v>31</v>
      </c>
      <c r="M6" s="97">
        <v>31</v>
      </c>
      <c r="N6" s="97">
        <v>31</v>
      </c>
      <c r="O6" s="97">
        <v>31</v>
      </c>
      <c r="P6" s="97">
        <v>31</v>
      </c>
      <c r="Q6" s="97">
        <v>31</v>
      </c>
      <c r="R6" s="97">
        <v>31</v>
      </c>
      <c r="S6" s="97">
        <v>31</v>
      </c>
      <c r="T6" s="97">
        <v>31</v>
      </c>
      <c r="U6" s="97">
        <v>31</v>
      </c>
      <c r="V6" s="97">
        <v>31</v>
      </c>
      <c r="W6" s="97">
        <v>31</v>
      </c>
      <c r="X6" s="97">
        <v>31</v>
      </c>
      <c r="Y6" s="97">
        <v>31</v>
      </c>
      <c r="Z6" s="97">
        <v>31</v>
      </c>
      <c r="AA6" s="97">
        <v>31</v>
      </c>
      <c r="AB6" s="97">
        <v>28</v>
      </c>
      <c r="AC6" s="97">
        <v>31</v>
      </c>
      <c r="AD6" s="97">
        <v>30</v>
      </c>
      <c r="AE6" s="97">
        <v>31</v>
      </c>
      <c r="AF6" s="97">
        <v>30</v>
      </c>
      <c r="AG6" s="97">
        <v>31</v>
      </c>
      <c r="AH6" s="97">
        <v>31</v>
      </c>
      <c r="AI6" s="97">
        <v>30</v>
      </c>
      <c r="AJ6" s="97">
        <v>31</v>
      </c>
      <c r="AK6" s="97">
        <v>30</v>
      </c>
      <c r="AL6" s="97">
        <v>31</v>
      </c>
    </row>
    <row r="7" spans="1:38" x14ac:dyDescent="0.35">
      <c r="A7" s="29" t="s">
        <v>244</v>
      </c>
      <c r="B7" s="41" t="s">
        <v>288</v>
      </c>
      <c r="C7" s="93">
        <v>25000</v>
      </c>
      <c r="D7" s="93">
        <v>25000</v>
      </c>
      <c r="E7" s="93">
        <v>25000</v>
      </c>
      <c r="F7" s="93">
        <v>25000</v>
      </c>
      <c r="G7" s="93">
        <v>25000</v>
      </c>
      <c r="H7" s="93">
        <v>25000</v>
      </c>
      <c r="I7" s="93">
        <v>25000</v>
      </c>
      <c r="J7" s="93">
        <v>25000</v>
      </c>
      <c r="K7" s="93">
        <v>25000</v>
      </c>
      <c r="L7" s="93">
        <v>25000</v>
      </c>
      <c r="M7" s="93">
        <v>25000</v>
      </c>
      <c r="N7" s="93">
        <v>25000</v>
      </c>
      <c r="O7" s="93">
        <v>35000</v>
      </c>
      <c r="P7" s="93">
        <v>35000</v>
      </c>
      <c r="Q7" s="93">
        <v>34500</v>
      </c>
      <c r="R7" s="93">
        <v>32000</v>
      </c>
      <c r="S7" s="93">
        <v>35000</v>
      </c>
      <c r="T7" s="93">
        <v>35000</v>
      </c>
      <c r="U7" s="93">
        <v>31000</v>
      </c>
      <c r="V7" s="93">
        <v>35000</v>
      </c>
      <c r="W7" s="93">
        <v>35000</v>
      </c>
      <c r="X7" s="93">
        <v>35000</v>
      </c>
      <c r="Y7" s="93">
        <v>35000</v>
      </c>
      <c r="Z7" s="93">
        <v>36000</v>
      </c>
      <c r="AA7" s="93">
        <v>40000</v>
      </c>
      <c r="AB7" s="93">
        <v>40000</v>
      </c>
      <c r="AC7" s="93">
        <v>40000</v>
      </c>
      <c r="AD7" s="93">
        <v>40000</v>
      </c>
      <c r="AE7" s="93">
        <v>40000</v>
      </c>
      <c r="AF7" s="93">
        <v>40000</v>
      </c>
      <c r="AG7" s="93">
        <v>40000</v>
      </c>
      <c r="AH7" s="93">
        <v>40000</v>
      </c>
      <c r="AI7" s="93">
        <v>40000</v>
      </c>
      <c r="AJ7" s="93">
        <v>40000</v>
      </c>
      <c r="AK7" s="93">
        <v>40000</v>
      </c>
      <c r="AL7" s="93">
        <v>40000</v>
      </c>
    </row>
    <row r="9" spans="1:38" x14ac:dyDescent="0.35">
      <c r="A9" s="29" t="s">
        <v>243</v>
      </c>
      <c r="B9" s="38" t="s">
        <v>290</v>
      </c>
      <c r="C9" s="54">
        <f>C7/C4</f>
        <v>38.75</v>
      </c>
      <c r="D9" s="54">
        <f t="shared" ref="D9:AL9" si="1">D7/D4</f>
        <v>38.75</v>
      </c>
      <c r="E9" s="54">
        <f t="shared" si="1"/>
        <v>38.75</v>
      </c>
      <c r="F9" s="54">
        <f t="shared" si="1"/>
        <v>38.75</v>
      </c>
      <c r="G9" s="54">
        <f t="shared" si="1"/>
        <v>38.75</v>
      </c>
      <c r="H9" s="54">
        <f t="shared" si="1"/>
        <v>38.75</v>
      </c>
      <c r="I9" s="54">
        <f t="shared" si="1"/>
        <v>38.75</v>
      </c>
      <c r="J9" s="54">
        <f t="shared" si="1"/>
        <v>38.75</v>
      </c>
      <c r="K9" s="54">
        <f t="shared" si="1"/>
        <v>38.75</v>
      </c>
      <c r="L9" s="54">
        <f t="shared" si="1"/>
        <v>38.75</v>
      </c>
      <c r="M9" s="54">
        <f t="shared" si="1"/>
        <v>38.75</v>
      </c>
      <c r="N9" s="54">
        <f t="shared" si="1"/>
        <v>38.75</v>
      </c>
      <c r="O9" s="54">
        <f t="shared" si="1"/>
        <v>51.666666666666671</v>
      </c>
      <c r="P9" s="54">
        <f t="shared" si="1"/>
        <v>51.666666666666671</v>
      </c>
      <c r="Q9" s="54">
        <f t="shared" si="1"/>
        <v>50.928571428571431</v>
      </c>
      <c r="R9" s="54">
        <f t="shared" si="1"/>
        <v>47.238095238095241</v>
      </c>
      <c r="S9" s="54">
        <f t="shared" si="1"/>
        <v>51.666666666666671</v>
      </c>
      <c r="T9" s="54">
        <f t="shared" si="1"/>
        <v>51.666666666666671</v>
      </c>
      <c r="U9" s="54">
        <f t="shared" si="1"/>
        <v>45.761904761904766</v>
      </c>
      <c r="V9" s="54">
        <f t="shared" si="1"/>
        <v>51.666666666666671</v>
      </c>
      <c r="W9" s="54">
        <f t="shared" si="1"/>
        <v>51.666666666666671</v>
      </c>
      <c r="X9" s="54">
        <f t="shared" si="1"/>
        <v>51.666666666666671</v>
      </c>
      <c r="Y9" s="54">
        <f t="shared" si="1"/>
        <v>51.666666666666671</v>
      </c>
      <c r="Z9" s="54">
        <f t="shared" si="1"/>
        <v>53.142857142857146</v>
      </c>
      <c r="AA9" s="52">
        <f t="shared" si="1"/>
        <v>62</v>
      </c>
      <c r="AB9" s="52">
        <f t="shared" si="1"/>
        <v>55.999999999999993</v>
      </c>
      <c r="AC9" s="52">
        <f t="shared" si="1"/>
        <v>62</v>
      </c>
      <c r="AD9" s="52">
        <f t="shared" si="1"/>
        <v>60</v>
      </c>
      <c r="AE9" s="52">
        <f t="shared" si="1"/>
        <v>62</v>
      </c>
      <c r="AF9" s="52">
        <f t="shared" si="1"/>
        <v>60</v>
      </c>
      <c r="AG9" s="52">
        <f t="shared" si="1"/>
        <v>62</v>
      </c>
      <c r="AH9" s="52">
        <f t="shared" si="1"/>
        <v>62</v>
      </c>
      <c r="AI9" s="52">
        <f t="shared" si="1"/>
        <v>48</v>
      </c>
      <c r="AJ9" s="52">
        <f t="shared" si="1"/>
        <v>62</v>
      </c>
      <c r="AK9" s="52">
        <f t="shared" si="1"/>
        <v>60</v>
      </c>
      <c r="AL9" s="54">
        <f t="shared" si="1"/>
        <v>59.047619047619051</v>
      </c>
    </row>
    <row r="12" spans="1:38" ht="28.5" x14ac:dyDescent="0.35">
      <c r="J12" s="87" t="s">
        <v>373</v>
      </c>
    </row>
  </sheetData>
  <sheetProtection algorithmName="SHA-512" hashValue="7KMUlEetxYU67qJuogEEtp+DNLR8svATINw2F1IsPDn+LI837HdExBSoM9GJB+973opxPHytKOSGYuJW+shwJw==" saltValue="SxjAmdAG9K+0xdtG/VWPZQ==" spinCount="100000" sheet="1" objects="1" scenarios="1"/>
  <mergeCells count="1">
    <mergeCell ref="A1:AL1"/>
  </mergeCells>
  <hyperlinks>
    <hyperlink ref="J12" r:id="rId1" display="Bezoek mijn website www.detalentengids.nl voor nog meer interessante informatie, downloas en inspiratie." xr:uid="{B7926378-F8EE-477B-A73C-04DC767E5D4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Lees mij voor gebruik!</vt:lpstr>
      <vt:lpstr>SMART Financiële KPI database</vt:lpstr>
      <vt:lpstr>1_KPI_dashboard_maand</vt:lpstr>
      <vt:lpstr>2. Invoer KVG</vt:lpstr>
      <vt:lpstr>3. Invoer indirecte kosten</vt:lpstr>
      <vt:lpstr>4. Invoer winstmarges</vt:lpstr>
      <vt:lpstr>5. Invoer Liquiditeitsratio's</vt:lpstr>
      <vt:lpstr>6. Invoer dagen debiteuren</vt:lpstr>
      <vt:lpstr>7. Invoer dagen voorraad</vt:lpstr>
      <vt:lpstr>8. Invoer schuldgraad</vt:lpstr>
      <vt:lpstr>9. Invoer ROI</vt:lpstr>
      <vt:lpstr>10. Kasstromen</vt:lpstr>
      <vt:lpstr>11. Definities</vt:lpstr>
      <vt:lpstr>Disclaimer</vt:lpstr>
    </vt:vector>
  </TitlesOfParts>
  <Manager>leansixsigmatools.nl</Manager>
  <Company>leansixsigmatools.nl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leansixsigmatools.nl</dc:title>
  <dc:subject>leansixsigmatools.nl</dc:subject>
  <dc:creator>leansixsigmatools.nl</dc:creator>
  <cp:keywords/>
  <dc:description/>
  <cp:lastModifiedBy>Bas Michielsen</cp:lastModifiedBy>
  <dcterms:created xsi:type="dcterms:W3CDTF">2018-08-29T18:34:56Z</dcterms:created>
  <dcterms:modified xsi:type="dcterms:W3CDTF">2024-01-16T13:13:53Z</dcterms:modified>
  <cp:category/>
</cp:coreProperties>
</file>